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konovaAV\Desktop\Никонова\Конкурсы\2017\17 12 11 3777 Цигломень, Исакогорка № 2971 Л1,Л6\Лот 1 2974 Л1\"/>
    </mc:Choice>
  </mc:AlternateContent>
  <bookViews>
    <workbookView xWindow="480" yWindow="420" windowWidth="19440" windowHeight="12285"/>
  </bookViews>
  <sheets>
    <sheet name="лот1" sheetId="3" r:id="rId1"/>
    <sheet name="Лист1" sheetId="2" r:id="rId2"/>
  </sheets>
  <definedNames>
    <definedName name="Excel_BuiltIn_Print_Area_3" localSheetId="0">#REF!</definedName>
    <definedName name="Excel_BuiltIn_Print_Area_3">"$#ССЫЛ!.$A$1:$AJ$35"</definedName>
    <definedName name="_xlnm.Print_Titles" localSheetId="0">лот1!$A:$B</definedName>
    <definedName name="_xlnm.Print_Area" localSheetId="0">лот1!$A$1:$BI$55</definedName>
  </definedNames>
  <calcPr calcId="152511"/>
</workbook>
</file>

<file path=xl/calcChain.xml><?xml version="1.0" encoding="utf-8"?>
<calcChain xmlns="http://schemas.openxmlformats.org/spreadsheetml/2006/main">
  <c r="BF35" i="3" l="1"/>
  <c r="BD35" i="3"/>
  <c r="BD34" i="3"/>
  <c r="BE34" i="3" s="1"/>
  <c r="BF34" i="3" s="1"/>
  <c r="BC9" i="3"/>
  <c r="BC10" i="3"/>
  <c r="BC11" i="3"/>
  <c r="BC15" i="3"/>
  <c r="BC14" i="3" s="1"/>
  <c r="BC16" i="3"/>
  <c r="BC17" i="3"/>
  <c r="BC18" i="3"/>
  <c r="BC19" i="3"/>
  <c r="BC20" i="3"/>
  <c r="BC21" i="3"/>
  <c r="BC23" i="3"/>
  <c r="BC22" i="3" s="1"/>
  <c r="BC24" i="3"/>
  <c r="BC25" i="3"/>
  <c r="BC27" i="3"/>
  <c r="BC26" i="3" s="1"/>
  <c r="BC28" i="3"/>
  <c r="BC29" i="3"/>
  <c r="BC30" i="3"/>
  <c r="BC31" i="3"/>
  <c r="BC32" i="3"/>
  <c r="BC33" i="3"/>
  <c r="AU9" i="3"/>
  <c r="AY9" i="3"/>
  <c r="AR10" i="3"/>
  <c r="AR9" i="3" s="1"/>
  <c r="AS10" i="3"/>
  <c r="AT10" i="3"/>
  <c r="AT9" i="3" s="1"/>
  <c r="AU10" i="3"/>
  <c r="AV10" i="3"/>
  <c r="AV9" i="3" s="1"/>
  <c r="AW10" i="3"/>
  <c r="AX10" i="3"/>
  <c r="AX9" i="3" s="1"/>
  <c r="AY10" i="3"/>
  <c r="AZ10" i="3"/>
  <c r="AZ9" i="3" s="1"/>
  <c r="BA10" i="3"/>
  <c r="BB10" i="3"/>
  <c r="BB9" i="3" s="1"/>
  <c r="AR11" i="3"/>
  <c r="AS11" i="3"/>
  <c r="AS9" i="3" s="1"/>
  <c r="AT11" i="3"/>
  <c r="AU11" i="3"/>
  <c r="AV11" i="3"/>
  <c r="AW11" i="3"/>
  <c r="AW9" i="3" s="1"/>
  <c r="AX11" i="3"/>
  <c r="AY11" i="3"/>
  <c r="AZ11" i="3"/>
  <c r="BA11" i="3"/>
  <c r="BA9" i="3" s="1"/>
  <c r="BB11" i="3"/>
  <c r="AR15" i="3"/>
  <c r="AS15" i="3"/>
  <c r="AS14" i="3" s="1"/>
  <c r="AT15" i="3"/>
  <c r="AU15" i="3"/>
  <c r="AU14" i="3" s="1"/>
  <c r="AV15" i="3"/>
  <c r="AW15" i="3"/>
  <c r="AW14" i="3" s="1"/>
  <c r="AX15" i="3"/>
  <c r="AY15" i="3"/>
  <c r="AY14" i="3" s="1"/>
  <c r="AZ15" i="3"/>
  <c r="BA15" i="3"/>
  <c r="BA14" i="3" s="1"/>
  <c r="BB15" i="3"/>
  <c r="AR16" i="3"/>
  <c r="AR14" i="3" s="1"/>
  <c r="AS16" i="3"/>
  <c r="AT16" i="3"/>
  <c r="AU16" i="3"/>
  <c r="AV16" i="3"/>
  <c r="AV14" i="3" s="1"/>
  <c r="AW16" i="3"/>
  <c r="AX16" i="3"/>
  <c r="AY16" i="3"/>
  <c r="AZ16" i="3"/>
  <c r="AZ14" i="3" s="1"/>
  <c r="BA16" i="3"/>
  <c r="BB16" i="3"/>
  <c r="AR17" i="3"/>
  <c r="AS17" i="3"/>
  <c r="AT17" i="3"/>
  <c r="AU17" i="3"/>
  <c r="AV17" i="3"/>
  <c r="AW17" i="3"/>
  <c r="AX17" i="3"/>
  <c r="AY17" i="3"/>
  <c r="AZ17" i="3"/>
  <c r="BA17" i="3"/>
  <c r="BB17" i="3"/>
  <c r="AR18" i="3"/>
  <c r="AS18" i="3"/>
  <c r="AT18" i="3"/>
  <c r="AT14" i="3" s="1"/>
  <c r="AU18" i="3"/>
  <c r="AV18" i="3"/>
  <c r="AW18" i="3"/>
  <c r="AX18" i="3"/>
  <c r="AX14" i="3" s="1"/>
  <c r="AY18" i="3"/>
  <c r="AZ18" i="3"/>
  <c r="BA18" i="3"/>
  <c r="BB18" i="3"/>
  <c r="BB14" i="3" s="1"/>
  <c r="AR19" i="3"/>
  <c r="AS19" i="3"/>
  <c r="AT19" i="3"/>
  <c r="AU19" i="3"/>
  <c r="AV19" i="3"/>
  <c r="AW19" i="3"/>
  <c r="AX19" i="3"/>
  <c r="AY19" i="3"/>
  <c r="AZ19" i="3"/>
  <c r="BA19" i="3"/>
  <c r="BB19" i="3"/>
  <c r="AR20" i="3"/>
  <c r="AS20" i="3"/>
  <c r="AT20" i="3"/>
  <c r="AU20" i="3"/>
  <c r="AV20" i="3"/>
  <c r="AW20" i="3"/>
  <c r="AX20" i="3"/>
  <c r="AY20" i="3"/>
  <c r="AZ20" i="3"/>
  <c r="BA20" i="3"/>
  <c r="BB20" i="3"/>
  <c r="AR21" i="3"/>
  <c r="AS21" i="3"/>
  <c r="AT21" i="3"/>
  <c r="AU21" i="3"/>
  <c r="AV21" i="3"/>
  <c r="AW21" i="3"/>
  <c r="AX21" i="3"/>
  <c r="AY21" i="3"/>
  <c r="AZ21" i="3"/>
  <c r="BA21" i="3"/>
  <c r="BB21" i="3"/>
  <c r="AT22" i="3"/>
  <c r="AX22" i="3"/>
  <c r="BB22" i="3"/>
  <c r="AR23" i="3"/>
  <c r="AS23" i="3"/>
  <c r="AS22" i="3" s="1"/>
  <c r="AT23" i="3"/>
  <c r="AU23" i="3"/>
  <c r="AU22" i="3" s="1"/>
  <c r="AV23" i="3"/>
  <c r="AW23" i="3"/>
  <c r="AW22" i="3" s="1"/>
  <c r="AX23" i="3"/>
  <c r="AY23" i="3"/>
  <c r="AY22" i="3" s="1"/>
  <c r="AZ23" i="3"/>
  <c r="BA23" i="3"/>
  <c r="BA22" i="3" s="1"/>
  <c r="BB23" i="3"/>
  <c r="AR24" i="3"/>
  <c r="AR22" i="3" s="1"/>
  <c r="AS24" i="3"/>
  <c r="AT24" i="3"/>
  <c r="AU24" i="3"/>
  <c r="AV24" i="3"/>
  <c r="AV22" i="3" s="1"/>
  <c r="AW24" i="3"/>
  <c r="AX24" i="3"/>
  <c r="AY24" i="3"/>
  <c r="AZ24" i="3"/>
  <c r="AZ22" i="3" s="1"/>
  <c r="BA24" i="3"/>
  <c r="BB24" i="3"/>
  <c r="AR25" i="3"/>
  <c r="AS25" i="3"/>
  <c r="AT25" i="3"/>
  <c r="AU25" i="3"/>
  <c r="AV25" i="3"/>
  <c r="AW25" i="3"/>
  <c r="AX25" i="3"/>
  <c r="AY25" i="3"/>
  <c r="AZ25" i="3"/>
  <c r="BA25" i="3"/>
  <c r="BB25" i="3"/>
  <c r="AR27" i="3"/>
  <c r="AS27" i="3"/>
  <c r="AS26" i="3" s="1"/>
  <c r="AT27" i="3"/>
  <c r="AU27" i="3"/>
  <c r="AU26" i="3" s="1"/>
  <c r="AV27" i="3"/>
  <c r="AW27" i="3"/>
  <c r="AW26" i="3" s="1"/>
  <c r="AX27" i="3"/>
  <c r="AY27" i="3"/>
  <c r="AY26" i="3" s="1"/>
  <c r="AZ27" i="3"/>
  <c r="BA27" i="3"/>
  <c r="BA26" i="3" s="1"/>
  <c r="BB27" i="3"/>
  <c r="AR28" i="3"/>
  <c r="AR26" i="3" s="1"/>
  <c r="AS28" i="3"/>
  <c r="AT28" i="3"/>
  <c r="AU28" i="3"/>
  <c r="AV28" i="3"/>
  <c r="AV26" i="3" s="1"/>
  <c r="AW28" i="3"/>
  <c r="AX28" i="3"/>
  <c r="AY28" i="3"/>
  <c r="AZ28" i="3"/>
  <c r="AZ26" i="3" s="1"/>
  <c r="BA28" i="3"/>
  <c r="BB28" i="3"/>
  <c r="AR29" i="3"/>
  <c r="AS29" i="3"/>
  <c r="AT29" i="3"/>
  <c r="AU29" i="3"/>
  <c r="AV29" i="3"/>
  <c r="AW29" i="3"/>
  <c r="AX29" i="3"/>
  <c r="AY29" i="3"/>
  <c r="AZ29" i="3"/>
  <c r="BA29" i="3"/>
  <c r="BB29" i="3"/>
  <c r="AR30" i="3"/>
  <c r="AS30" i="3"/>
  <c r="AT30" i="3"/>
  <c r="AT26" i="3" s="1"/>
  <c r="AT34" i="3" s="1"/>
  <c r="AT36" i="3" s="1"/>
  <c r="AU30" i="3"/>
  <c r="AV30" i="3"/>
  <c r="AW30" i="3"/>
  <c r="AX30" i="3"/>
  <c r="AX26" i="3" s="1"/>
  <c r="AX34" i="3" s="1"/>
  <c r="AX36" i="3" s="1"/>
  <c r="AY30" i="3"/>
  <c r="AZ30" i="3"/>
  <c r="BA30" i="3"/>
  <c r="BB30" i="3"/>
  <c r="BB26" i="3" s="1"/>
  <c r="BB34" i="3" s="1"/>
  <c r="BB36" i="3" s="1"/>
  <c r="AR31" i="3"/>
  <c r="AS31" i="3"/>
  <c r="AT31" i="3"/>
  <c r="AU31" i="3"/>
  <c r="AV31" i="3"/>
  <c r="AW31" i="3"/>
  <c r="AX31" i="3"/>
  <c r="AY31" i="3"/>
  <c r="AZ31" i="3"/>
  <c r="BA31" i="3"/>
  <c r="BB31" i="3"/>
  <c r="AR32" i="3"/>
  <c r="AR34" i="3" s="1"/>
  <c r="AR36" i="3" s="1"/>
  <c r="AS32" i="3"/>
  <c r="AT32" i="3"/>
  <c r="AU32" i="3"/>
  <c r="AV32" i="3"/>
  <c r="AV34" i="3" s="1"/>
  <c r="AV36" i="3" s="1"/>
  <c r="AW32" i="3"/>
  <c r="AX32" i="3"/>
  <c r="AY32" i="3"/>
  <c r="AZ32" i="3"/>
  <c r="AZ34" i="3" s="1"/>
  <c r="AZ36" i="3" s="1"/>
  <c r="BA32" i="3"/>
  <c r="BB32" i="3"/>
  <c r="AR33" i="3"/>
  <c r="AS33" i="3"/>
  <c r="AT33" i="3"/>
  <c r="AU33" i="3"/>
  <c r="AV33" i="3"/>
  <c r="AW33" i="3"/>
  <c r="AX33" i="3"/>
  <c r="AY33" i="3"/>
  <c r="AZ33" i="3"/>
  <c r="BA33" i="3"/>
  <c r="BB33" i="3"/>
  <c r="AA9" i="3"/>
  <c r="AE9" i="3"/>
  <c r="AI9" i="3"/>
  <c r="AM9" i="3"/>
  <c r="AA10" i="3"/>
  <c r="AB10" i="3"/>
  <c r="AB9" i="3" s="1"/>
  <c r="AC10" i="3"/>
  <c r="AC9" i="3" s="1"/>
  <c r="AD10" i="3"/>
  <c r="AD9" i="3" s="1"/>
  <c r="AE10" i="3"/>
  <c r="AF10" i="3"/>
  <c r="AF9" i="3" s="1"/>
  <c r="AG10" i="3"/>
  <c r="AG9" i="3" s="1"/>
  <c r="AH10" i="3"/>
  <c r="AH9" i="3" s="1"/>
  <c r="AI10" i="3"/>
  <c r="AJ10" i="3"/>
  <c r="AJ9" i="3" s="1"/>
  <c r="AK10" i="3"/>
  <c r="AK9" i="3" s="1"/>
  <c r="AL10" i="3"/>
  <c r="AL9" i="3" s="1"/>
  <c r="AM10" i="3"/>
  <c r="AA11" i="3"/>
  <c r="AB11" i="3"/>
  <c r="AC11" i="3"/>
  <c r="AD11" i="3"/>
  <c r="AE11" i="3"/>
  <c r="AF11" i="3"/>
  <c r="AG11" i="3"/>
  <c r="AH11" i="3"/>
  <c r="AI11" i="3"/>
  <c r="AJ11" i="3"/>
  <c r="AK11" i="3"/>
  <c r="AL11" i="3"/>
  <c r="AM11" i="3"/>
  <c r="AA15" i="3"/>
  <c r="AA14" i="3" s="1"/>
  <c r="AB15" i="3"/>
  <c r="AC15" i="3"/>
  <c r="AC14" i="3" s="1"/>
  <c r="AD15" i="3"/>
  <c r="AD14" i="3" s="1"/>
  <c r="AE15" i="3"/>
  <c r="AE14" i="3" s="1"/>
  <c r="AF15" i="3"/>
  <c r="AG15" i="3"/>
  <c r="AG14" i="3" s="1"/>
  <c r="AH15" i="3"/>
  <c r="AH14" i="3" s="1"/>
  <c r="AI15" i="3"/>
  <c r="AI14" i="3" s="1"/>
  <c r="AJ15" i="3"/>
  <c r="AK15" i="3"/>
  <c r="AK14" i="3" s="1"/>
  <c r="AL15" i="3"/>
  <c r="AL14" i="3" s="1"/>
  <c r="AM15" i="3"/>
  <c r="AM14" i="3" s="1"/>
  <c r="AA16" i="3"/>
  <c r="AB16" i="3"/>
  <c r="AC16" i="3"/>
  <c r="AD16" i="3"/>
  <c r="AE16" i="3"/>
  <c r="AF16" i="3"/>
  <c r="AG16" i="3"/>
  <c r="AH16" i="3"/>
  <c r="AI16" i="3"/>
  <c r="AJ16" i="3"/>
  <c r="AK16" i="3"/>
  <c r="AL16" i="3"/>
  <c r="AM16" i="3"/>
  <c r="AA17" i="3"/>
  <c r="AB17" i="3"/>
  <c r="AC17" i="3"/>
  <c r="AD17" i="3"/>
  <c r="AE17" i="3"/>
  <c r="AF17" i="3"/>
  <c r="AG17" i="3"/>
  <c r="AH17" i="3"/>
  <c r="AI17" i="3"/>
  <c r="AJ17" i="3"/>
  <c r="AK17" i="3"/>
  <c r="AL17" i="3"/>
  <c r="AM17" i="3"/>
  <c r="AA18" i="3"/>
  <c r="AB18" i="3"/>
  <c r="AB14" i="3" s="1"/>
  <c r="AC18" i="3"/>
  <c r="AD18" i="3"/>
  <c r="AE18" i="3"/>
  <c r="AF18" i="3"/>
  <c r="AF14" i="3" s="1"/>
  <c r="AG18" i="3"/>
  <c r="AH18" i="3"/>
  <c r="AI18" i="3"/>
  <c r="AJ18" i="3"/>
  <c r="AJ14" i="3" s="1"/>
  <c r="AK18" i="3"/>
  <c r="AL18" i="3"/>
  <c r="AM18" i="3"/>
  <c r="AA19" i="3"/>
  <c r="AB19" i="3"/>
  <c r="AC19" i="3"/>
  <c r="AD19" i="3"/>
  <c r="AE19" i="3"/>
  <c r="AF19" i="3"/>
  <c r="AG19" i="3"/>
  <c r="AH19" i="3"/>
  <c r="AI19" i="3"/>
  <c r="AJ19" i="3"/>
  <c r="AK19" i="3"/>
  <c r="AL19" i="3"/>
  <c r="AM19" i="3"/>
  <c r="AA20" i="3"/>
  <c r="AB20" i="3"/>
  <c r="AC20" i="3"/>
  <c r="AD20" i="3"/>
  <c r="AE20" i="3"/>
  <c r="AF20" i="3"/>
  <c r="AG20" i="3"/>
  <c r="AH20" i="3"/>
  <c r="AI20" i="3"/>
  <c r="AJ20" i="3"/>
  <c r="AK20" i="3"/>
  <c r="AL20" i="3"/>
  <c r="AM20" i="3"/>
  <c r="AA21" i="3"/>
  <c r="AB21" i="3"/>
  <c r="AC21" i="3"/>
  <c r="AD21" i="3"/>
  <c r="AE21" i="3"/>
  <c r="AF21" i="3"/>
  <c r="AG21" i="3"/>
  <c r="AH21" i="3"/>
  <c r="AI21" i="3"/>
  <c r="AJ21" i="3"/>
  <c r="AK21" i="3"/>
  <c r="AL21" i="3"/>
  <c r="AM21" i="3"/>
  <c r="AB22" i="3"/>
  <c r="AF22" i="3"/>
  <c r="AJ22" i="3"/>
  <c r="AA23" i="3"/>
  <c r="AA22" i="3" s="1"/>
  <c r="AB23" i="3"/>
  <c r="AC23" i="3"/>
  <c r="AC22" i="3" s="1"/>
  <c r="AD23" i="3"/>
  <c r="AD22" i="3" s="1"/>
  <c r="AE23" i="3"/>
  <c r="AE22" i="3" s="1"/>
  <c r="AF23" i="3"/>
  <c r="AG23" i="3"/>
  <c r="AG22" i="3" s="1"/>
  <c r="AH23" i="3"/>
  <c r="AH22" i="3" s="1"/>
  <c r="AI23" i="3"/>
  <c r="AI22" i="3" s="1"/>
  <c r="AJ23" i="3"/>
  <c r="AK23" i="3"/>
  <c r="AK22" i="3" s="1"/>
  <c r="AL23" i="3"/>
  <c r="AL22" i="3" s="1"/>
  <c r="AM23" i="3"/>
  <c r="AM22" i="3" s="1"/>
  <c r="AA24" i="3"/>
  <c r="AB24" i="3"/>
  <c r="AC24" i="3"/>
  <c r="AD24" i="3"/>
  <c r="AE24" i="3"/>
  <c r="AF24" i="3"/>
  <c r="AG24" i="3"/>
  <c r="AH24" i="3"/>
  <c r="AI24" i="3"/>
  <c r="AJ24" i="3"/>
  <c r="AK24" i="3"/>
  <c r="AL24" i="3"/>
  <c r="AM24" i="3"/>
  <c r="AA25" i="3"/>
  <c r="AB25" i="3"/>
  <c r="AC25" i="3"/>
  <c r="AD25" i="3"/>
  <c r="AE25" i="3"/>
  <c r="AF25" i="3"/>
  <c r="AG25" i="3"/>
  <c r="AH25" i="3"/>
  <c r="AI25" i="3"/>
  <c r="AJ25" i="3"/>
  <c r="AK25" i="3"/>
  <c r="AL25" i="3"/>
  <c r="AM25" i="3"/>
  <c r="AA27" i="3"/>
  <c r="AA26" i="3" s="1"/>
  <c r="AB27" i="3"/>
  <c r="AC27" i="3"/>
  <c r="AC26" i="3" s="1"/>
  <c r="AD27" i="3"/>
  <c r="AD26" i="3" s="1"/>
  <c r="AE27" i="3"/>
  <c r="AE26" i="3" s="1"/>
  <c r="AF27" i="3"/>
  <c r="AG27" i="3"/>
  <c r="AG26" i="3" s="1"/>
  <c r="AH27" i="3"/>
  <c r="AH26" i="3" s="1"/>
  <c r="AI27" i="3"/>
  <c r="AI26" i="3" s="1"/>
  <c r="AJ27" i="3"/>
  <c r="AK27" i="3"/>
  <c r="AK26" i="3" s="1"/>
  <c r="AL27" i="3"/>
  <c r="AL26" i="3" s="1"/>
  <c r="AM27" i="3"/>
  <c r="AM26" i="3" s="1"/>
  <c r="AA28" i="3"/>
  <c r="AB28" i="3"/>
  <c r="AC28" i="3"/>
  <c r="AD28" i="3"/>
  <c r="AE28" i="3"/>
  <c r="AF28" i="3"/>
  <c r="AG28" i="3"/>
  <c r="AH28" i="3"/>
  <c r="AI28" i="3"/>
  <c r="AJ28" i="3"/>
  <c r="AK28" i="3"/>
  <c r="AL28" i="3"/>
  <c r="AM28" i="3"/>
  <c r="AA29" i="3"/>
  <c r="AB29" i="3"/>
  <c r="AC29" i="3"/>
  <c r="AD29" i="3"/>
  <c r="AE29" i="3"/>
  <c r="AF29" i="3"/>
  <c r="AG29" i="3"/>
  <c r="AH29" i="3"/>
  <c r="AI29" i="3"/>
  <c r="AJ29" i="3"/>
  <c r="AK29" i="3"/>
  <c r="AL29" i="3"/>
  <c r="AM29" i="3"/>
  <c r="AA30" i="3"/>
  <c r="AB30" i="3"/>
  <c r="AB26" i="3" s="1"/>
  <c r="AC30" i="3"/>
  <c r="AD30" i="3"/>
  <c r="AE30" i="3"/>
  <c r="AF30" i="3"/>
  <c r="AF26" i="3" s="1"/>
  <c r="AG30" i="3"/>
  <c r="AH30" i="3"/>
  <c r="AI30" i="3"/>
  <c r="AJ30" i="3"/>
  <c r="AJ26" i="3" s="1"/>
  <c r="AK30" i="3"/>
  <c r="AL30" i="3"/>
  <c r="AM30" i="3"/>
  <c r="AA31" i="3"/>
  <c r="AB31" i="3"/>
  <c r="AC31" i="3"/>
  <c r="AD31" i="3"/>
  <c r="AE31" i="3"/>
  <c r="AF31" i="3"/>
  <c r="AG31" i="3"/>
  <c r="AH31" i="3"/>
  <c r="AI31" i="3"/>
  <c r="AJ31" i="3"/>
  <c r="AK31" i="3"/>
  <c r="AL31" i="3"/>
  <c r="AM31" i="3"/>
  <c r="AA33" i="3"/>
  <c r="AB33" i="3"/>
  <c r="AC33" i="3"/>
  <c r="AD33" i="3"/>
  <c r="AE33" i="3"/>
  <c r="AF33" i="3"/>
  <c r="AG33" i="3"/>
  <c r="AH33" i="3"/>
  <c r="AI33" i="3"/>
  <c r="AJ33" i="3"/>
  <c r="AK33" i="3"/>
  <c r="AL33" i="3"/>
  <c r="AM33" i="3"/>
  <c r="BA34" i="3" l="1"/>
  <c r="BA36" i="3" s="1"/>
  <c r="AW34" i="3"/>
  <c r="AW36" i="3" s="1"/>
  <c r="BC34" i="3"/>
  <c r="BC36" i="3" s="1"/>
  <c r="AY34" i="3"/>
  <c r="AY36" i="3" s="1"/>
  <c r="AU34" i="3"/>
  <c r="AU36" i="3" s="1"/>
  <c r="AS34" i="3"/>
  <c r="AS36" i="3" s="1"/>
  <c r="Q15" i="3" l="1"/>
  <c r="Q33" i="3"/>
  <c r="Q32" i="3"/>
  <c r="V10" i="3"/>
  <c r="V9" i="3" s="1"/>
  <c r="V11" i="3"/>
  <c r="V15" i="3"/>
  <c r="V16" i="3"/>
  <c r="V17" i="3"/>
  <c r="V18" i="3"/>
  <c r="V19" i="3"/>
  <c r="V20" i="3"/>
  <c r="V21" i="3"/>
  <c r="V23" i="3"/>
  <c r="V22" i="3" s="1"/>
  <c r="V24" i="3"/>
  <c r="V25" i="3"/>
  <c r="V27" i="3"/>
  <c r="V28" i="3"/>
  <c r="V29" i="3"/>
  <c r="V30" i="3"/>
  <c r="V31" i="3"/>
  <c r="V32" i="3"/>
  <c r="V33" i="3"/>
  <c r="Q19" i="3"/>
  <c r="M10" i="3"/>
  <c r="M9" i="3" s="1"/>
  <c r="M11" i="3"/>
  <c r="M15" i="3"/>
  <c r="M16" i="3"/>
  <c r="M17" i="3"/>
  <c r="M18" i="3"/>
  <c r="M19" i="3"/>
  <c r="M20" i="3"/>
  <c r="M23" i="3"/>
  <c r="M24" i="3"/>
  <c r="M22" i="3" s="1"/>
  <c r="M25" i="3"/>
  <c r="M27" i="3"/>
  <c r="M28" i="3"/>
  <c r="M29" i="3"/>
  <c r="M30" i="3"/>
  <c r="M31" i="3"/>
  <c r="M33" i="3"/>
  <c r="E10" i="3"/>
  <c r="F10" i="3"/>
  <c r="G10" i="3"/>
  <c r="H10" i="3"/>
  <c r="E11" i="3"/>
  <c r="F11" i="3"/>
  <c r="G11" i="3"/>
  <c r="H11" i="3"/>
  <c r="E15" i="3"/>
  <c r="F15" i="3"/>
  <c r="G15" i="3"/>
  <c r="H15" i="3"/>
  <c r="E16" i="3"/>
  <c r="F16" i="3"/>
  <c r="G16" i="3"/>
  <c r="H16" i="3"/>
  <c r="E17" i="3"/>
  <c r="F17" i="3"/>
  <c r="G17" i="3"/>
  <c r="H17" i="3"/>
  <c r="E18" i="3"/>
  <c r="F18" i="3"/>
  <c r="G18" i="3"/>
  <c r="H18" i="3"/>
  <c r="E19" i="3"/>
  <c r="F19" i="3"/>
  <c r="G19" i="3"/>
  <c r="H19" i="3"/>
  <c r="E20" i="3"/>
  <c r="F20" i="3"/>
  <c r="G20" i="3"/>
  <c r="H20" i="3"/>
  <c r="E23" i="3"/>
  <c r="F23" i="3"/>
  <c r="G23" i="3"/>
  <c r="H23" i="3"/>
  <c r="E24" i="3"/>
  <c r="F24" i="3"/>
  <c r="G24" i="3"/>
  <c r="H24" i="3"/>
  <c r="E25" i="3"/>
  <c r="F25" i="3"/>
  <c r="G25" i="3"/>
  <c r="H25" i="3"/>
  <c r="E27" i="3"/>
  <c r="F27" i="3"/>
  <c r="G27" i="3"/>
  <c r="H27" i="3"/>
  <c r="E28" i="3"/>
  <c r="F28" i="3"/>
  <c r="G28" i="3"/>
  <c r="H28" i="3"/>
  <c r="E29" i="3"/>
  <c r="F29" i="3"/>
  <c r="G29" i="3"/>
  <c r="H29" i="3"/>
  <c r="E30" i="3"/>
  <c r="F30" i="3"/>
  <c r="G30" i="3"/>
  <c r="H30" i="3"/>
  <c r="E31" i="3"/>
  <c r="F31" i="3"/>
  <c r="G31" i="3"/>
  <c r="H31" i="3"/>
  <c r="E33" i="3"/>
  <c r="F33" i="3"/>
  <c r="G33" i="3"/>
  <c r="H33" i="3"/>
  <c r="E26" i="3" l="1"/>
  <c r="E22" i="3"/>
  <c r="H26" i="3"/>
  <c r="H22" i="3"/>
  <c r="H14" i="3"/>
  <c r="H9" i="3"/>
  <c r="M26" i="3"/>
  <c r="E14" i="3"/>
  <c r="G26" i="3"/>
  <c r="G22" i="3"/>
  <c r="G14" i="3"/>
  <c r="G9" i="3"/>
  <c r="V14" i="3"/>
  <c r="E9" i="3"/>
  <c r="F26" i="3"/>
  <c r="F22" i="3"/>
  <c r="F14" i="3"/>
  <c r="F9" i="3"/>
  <c r="M14" i="3"/>
  <c r="V26" i="3"/>
  <c r="V34" i="3" s="1"/>
  <c r="V36" i="3" s="1"/>
  <c r="AQ29" i="3"/>
  <c r="AQ33" i="3"/>
  <c r="AQ32" i="3"/>
  <c r="AQ31" i="3"/>
  <c r="AQ30" i="3"/>
  <c r="AQ28" i="3"/>
  <c r="AQ27" i="3"/>
  <c r="AQ25" i="3"/>
  <c r="AQ24" i="3"/>
  <c r="AQ23" i="3"/>
  <c r="AQ21" i="3"/>
  <c r="AQ20" i="3"/>
  <c r="AQ19" i="3"/>
  <c r="AQ18" i="3"/>
  <c r="AQ17" i="3"/>
  <c r="AQ16" i="3"/>
  <c r="AQ15" i="3"/>
  <c r="AQ11" i="3"/>
  <c r="AQ10" i="3"/>
  <c r="AP26" i="3"/>
  <c r="AP22" i="3"/>
  <c r="AP14" i="3"/>
  <c r="AP9" i="3"/>
  <c r="Z33" i="3"/>
  <c r="Z31" i="3"/>
  <c r="Z30" i="3"/>
  <c r="Z29" i="3"/>
  <c r="Z28" i="3"/>
  <c r="Z27" i="3"/>
  <c r="Z25" i="3"/>
  <c r="Z24" i="3"/>
  <c r="Z23" i="3"/>
  <c r="Z21" i="3"/>
  <c r="Z20" i="3"/>
  <c r="Z19" i="3"/>
  <c r="Z18" i="3"/>
  <c r="Z17" i="3"/>
  <c r="Z16" i="3"/>
  <c r="Z15" i="3"/>
  <c r="Z11" i="3"/>
  <c r="Z10" i="3"/>
  <c r="Z9" i="3" s="1"/>
  <c r="Y32" i="3"/>
  <c r="Y26" i="3"/>
  <c r="Y22" i="3"/>
  <c r="Y14" i="3"/>
  <c r="Y9" i="3"/>
  <c r="U33" i="3"/>
  <c r="U32" i="3"/>
  <c r="U31" i="3"/>
  <c r="U30" i="3"/>
  <c r="U29" i="3"/>
  <c r="U28" i="3"/>
  <c r="U27" i="3"/>
  <c r="U25" i="3"/>
  <c r="U24" i="3"/>
  <c r="U23" i="3"/>
  <c r="U21" i="3"/>
  <c r="U20" i="3"/>
  <c r="U19" i="3"/>
  <c r="U18" i="3"/>
  <c r="U17" i="3"/>
  <c r="U16" i="3"/>
  <c r="U15" i="3"/>
  <c r="U11" i="3"/>
  <c r="U10" i="3"/>
  <c r="T26" i="3"/>
  <c r="T22" i="3"/>
  <c r="T14" i="3"/>
  <c r="T9" i="3"/>
  <c r="AA32" i="3" l="1"/>
  <c r="AA34" i="3" s="1"/>
  <c r="AA36" i="3" s="1"/>
  <c r="AE32" i="3"/>
  <c r="AE34" i="3" s="1"/>
  <c r="AE36" i="3" s="1"/>
  <c r="AI32" i="3"/>
  <c r="AI34" i="3" s="1"/>
  <c r="AI36" i="3" s="1"/>
  <c r="AM32" i="3"/>
  <c r="AM34" i="3" s="1"/>
  <c r="AM36" i="3" s="1"/>
  <c r="AH32" i="3"/>
  <c r="AH34" i="3" s="1"/>
  <c r="AH36" i="3" s="1"/>
  <c r="AB32" i="3"/>
  <c r="AB34" i="3" s="1"/>
  <c r="AB36" i="3" s="1"/>
  <c r="AF32" i="3"/>
  <c r="AF34" i="3" s="1"/>
  <c r="AF36" i="3" s="1"/>
  <c r="AJ32" i="3"/>
  <c r="AJ34" i="3" s="1"/>
  <c r="AJ36" i="3" s="1"/>
  <c r="AC32" i="3"/>
  <c r="AC34" i="3" s="1"/>
  <c r="AC36" i="3" s="1"/>
  <c r="AG32" i="3"/>
  <c r="AG34" i="3" s="1"/>
  <c r="AG36" i="3" s="1"/>
  <c r="AK32" i="3"/>
  <c r="AK34" i="3" s="1"/>
  <c r="AK36" i="3" s="1"/>
  <c r="AD32" i="3"/>
  <c r="AD34" i="3" s="1"/>
  <c r="AD36" i="3" s="1"/>
  <c r="AL32" i="3"/>
  <c r="AL34" i="3" s="1"/>
  <c r="AL36" i="3" s="1"/>
  <c r="Z32" i="3"/>
  <c r="AQ22" i="3"/>
  <c r="Y36" i="3"/>
  <c r="T36" i="3"/>
  <c r="U22" i="3"/>
  <c r="AP36" i="3"/>
  <c r="AQ26" i="3"/>
  <c r="AQ14" i="3"/>
  <c r="AQ9" i="3"/>
  <c r="Z26" i="3"/>
  <c r="Z22" i="3"/>
  <c r="Z14" i="3"/>
  <c r="U26" i="3"/>
  <c r="U14" i="3"/>
  <c r="U9" i="3"/>
  <c r="Q31" i="3"/>
  <c r="Q30" i="3"/>
  <c r="Q29" i="3"/>
  <c r="Q28" i="3"/>
  <c r="Q27" i="3"/>
  <c r="Q25" i="3"/>
  <c r="Q24" i="3"/>
  <c r="Q23" i="3"/>
  <c r="Q21" i="3"/>
  <c r="Q20" i="3"/>
  <c r="Q18" i="3"/>
  <c r="Q17" i="3"/>
  <c r="Q16" i="3"/>
  <c r="Q11" i="3"/>
  <c r="Q10" i="3"/>
  <c r="P26" i="3"/>
  <c r="P22" i="3"/>
  <c r="P14" i="3"/>
  <c r="P9" i="3"/>
  <c r="Q14" i="3" l="1"/>
  <c r="P36" i="3"/>
  <c r="Z34" i="3"/>
  <c r="Z36" i="3" s="1"/>
  <c r="AQ34" i="3"/>
  <c r="AQ36" i="3" s="1"/>
  <c r="U34" i="3"/>
  <c r="U36" i="3" s="1"/>
  <c r="Q26" i="3"/>
  <c r="Q22" i="3"/>
  <c r="Q9" i="3"/>
  <c r="Q34" i="3" l="1"/>
  <c r="Q36" i="3" s="1"/>
  <c r="L33" i="3"/>
  <c r="L31" i="3"/>
  <c r="L30" i="3"/>
  <c r="L29" i="3"/>
  <c r="L28" i="3"/>
  <c r="L27" i="3"/>
  <c r="L25" i="3"/>
  <c r="L24" i="3"/>
  <c r="L23" i="3"/>
  <c r="L20" i="3"/>
  <c r="L19" i="3"/>
  <c r="L18" i="3"/>
  <c r="L17" i="3"/>
  <c r="L16" i="3"/>
  <c r="L15" i="3"/>
  <c r="L11" i="3"/>
  <c r="L10" i="3"/>
  <c r="L9" i="3" s="1"/>
  <c r="K32" i="3"/>
  <c r="M32" i="3" s="1"/>
  <c r="M34" i="3" s="1"/>
  <c r="M36" i="3" s="1"/>
  <c r="K26" i="3"/>
  <c r="K22" i="3"/>
  <c r="K14" i="3"/>
  <c r="K9" i="3"/>
  <c r="K36" i="3" l="1"/>
  <c r="L32" i="3"/>
  <c r="L22" i="3"/>
  <c r="L26" i="3"/>
  <c r="L34" i="3" s="1"/>
  <c r="L36" i="3" s="1"/>
  <c r="L14" i="3"/>
  <c r="D29" i="3" l="1"/>
  <c r="D25" i="3"/>
  <c r="D24" i="3"/>
  <c r="D23" i="3"/>
  <c r="D10" i="3"/>
  <c r="D11" i="3"/>
  <c r="D15" i="3"/>
  <c r="D16" i="3"/>
  <c r="D17" i="3"/>
  <c r="D18" i="3"/>
  <c r="D19" i="3"/>
  <c r="D20" i="3"/>
  <c r="D27" i="3"/>
  <c r="D28" i="3"/>
  <c r="D30" i="3"/>
  <c r="D31" i="3"/>
  <c r="D33" i="3"/>
  <c r="C32" i="3"/>
  <c r="D32" i="3" s="1"/>
  <c r="C26" i="3"/>
  <c r="C22" i="3"/>
  <c r="C14" i="3"/>
  <c r="C9" i="3"/>
  <c r="C36" i="3" l="1"/>
  <c r="F32" i="3"/>
  <c r="F34" i="3" s="1"/>
  <c r="F36" i="3" s="1"/>
  <c r="G32" i="3"/>
  <c r="G34" i="3" s="1"/>
  <c r="G36" i="3" s="1"/>
  <c r="E32" i="3"/>
  <c r="E34" i="3" s="1"/>
  <c r="E36" i="3" s="1"/>
  <c r="H32" i="3"/>
  <c r="H34" i="3" s="1"/>
  <c r="H36" i="3" s="1"/>
  <c r="D9" i="3"/>
  <c r="D14" i="3"/>
  <c r="D26" i="3"/>
  <c r="D22" i="3"/>
  <c r="D34" i="3" l="1"/>
  <c r="D36" i="3" s="1"/>
</calcChain>
</file>

<file path=xl/sharedStrings.xml><?xml version="1.0" encoding="utf-8"?>
<sst xmlns="http://schemas.openxmlformats.org/spreadsheetml/2006/main" count="373" uniqueCount="124">
  <si>
    <t>месяцы</t>
  </si>
  <si>
    <t>4 раз(а) в год</t>
  </si>
  <si>
    <t>постоянно
на системах водоснабжения, теплоснабжения, газоснабжения, канализации, энергоснабжения</t>
  </si>
  <si>
    <t>IV. Проведение технических осмотров и мелкий ремонт</t>
  </si>
  <si>
    <t>1 раз(а) в год</t>
  </si>
  <si>
    <t>по мере необходимости в течение (указать период устранения неисправности)</t>
  </si>
  <si>
    <t>III. Подготовка многоквартирного дома к сезонной эксплуатации</t>
  </si>
  <si>
    <t>по мере необходимости. Начало работ не позднее _____ часов после начала снегопада</t>
  </si>
  <si>
    <t>5 раз(а) в неделю</t>
  </si>
  <si>
    <t>II. Уборка земельного участка, входящего в состав общего имущества многоквартирного дома</t>
  </si>
  <si>
    <t>I. Содержание помещений общего пользования</t>
  </si>
  <si>
    <t>Периодичность</t>
  </si>
  <si>
    <t>Стоимость работ (размер платы) в руб. по многоквартирным домам</t>
  </si>
  <si>
    <t>Перечень обязательных работ, услуг</t>
  </si>
  <si>
    <t>объектом конкурса</t>
  </si>
  <si>
    <t>собственников помещений в многоквартирном доме, являющегося</t>
  </si>
  <si>
    <t>обязательных работ и услуг по содержанию и ремонту общего имущества</t>
  </si>
  <si>
    <t>ПЕРЕЧЕНЬ</t>
  </si>
  <si>
    <t>1. Сухая и влажная  уборка полов во всех помещениях общего пользования</t>
  </si>
  <si>
    <t>1 раз(а) в 2 недели</t>
  </si>
  <si>
    <t>2 раз(а) в неделю</t>
  </si>
  <si>
    <t>проверка исправности вытяжек 1 раз(а) в год. Проверка наличия тяги в дымовентиляционных каналах  2 раз(а)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 Прочиска канализационных лежаков 2 раза в год.</t>
  </si>
  <si>
    <t>по мере необходимости в течение года</t>
  </si>
  <si>
    <t>2.Мытье перил, дверей, плафонов, окон, рам, подоконников, почтовых ящиков в помещениях общего пользования</t>
  </si>
  <si>
    <t>3. Уборка мусора с придомовой территории</t>
  </si>
  <si>
    <t xml:space="preserve">4. Уборка мусора на контейнерных площадках </t>
  </si>
  <si>
    <t>5. Очистка придомовой территории от снега при отсутствии снегопадов</t>
  </si>
  <si>
    <t>6. Сдвигание свежепыпавшего снега и подметание снега при снегопаде, очиска придомовой территории от наледи и льда c подсыпкой противоскользящего материала</t>
  </si>
  <si>
    <t xml:space="preserve">7. Проверка и при необходимости очистка кровли от скопления снега и наледи, сосулек
</t>
  </si>
  <si>
    <t>8. Вывоз твердых бытовых отходов (ТБО), жидких бытовых отходов</t>
  </si>
  <si>
    <t>V. Расходы по управлению МКД</t>
  </si>
  <si>
    <t xml:space="preserve">VI. ВДГО </t>
  </si>
  <si>
    <t>2 раз(а) в месяц</t>
  </si>
  <si>
    <t>2 раз(а) в год при необходимости</t>
  </si>
  <si>
    <t xml:space="preserve">4 раз(а) в неделю контейнера </t>
  </si>
  <si>
    <t>постоянно</t>
  </si>
  <si>
    <t xml:space="preserve"> деревянный благоустроенный дом с ХВС, ГВС, канализацией, центральным отоплением</t>
  </si>
  <si>
    <t>Приложение № 2</t>
  </si>
  <si>
    <t xml:space="preserve"> извещению и документации </t>
  </si>
  <si>
    <t>о проведении открытого конкурса</t>
  </si>
  <si>
    <t xml:space="preserve">9. Сезонный осмотр конструкций здания( фасадов, стен, фундаментов, кровли, преркрытий, лестниц) Составление актов осмотра.
</t>
  </si>
  <si>
    <t xml:space="preserve">10. Проверка целостности оконных и дверных заполнений в помещениях общего пользования, работоспособности фурнитуры элементов оконных и дверных заполнений, при выявлении нарушений проведение восстановительных работ, в отопительный период - незамедлительный ремонт
</t>
  </si>
  <si>
    <t xml:space="preserve">11. Проверка исправности, работоспособности, регулировка и техническое обслуживание тепловых пунктов, насосов, запорной арматуры,   систем водоснабжения, обслуживание и ремонт бойлерных, удаление воздуха из системы отопления. Контроль состояния герметичности участков трубопроводов, промывка систем водоснабжения для удаления накипно-коррозионных отложений.
</t>
  </si>
  <si>
    <t>12.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контроль состояния и восстановление исправности элементов внутренней канализации, канализационных вытяжек,  проверка автоматических регуляторов и устройств,  проверка работоспособности и обслуживание устройства водоподготовки для системы горячего водоснабжения, проверка исправности и работоспособности оборудования  водоподкачек в многоквартирных домах,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</si>
  <si>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13. Аварийное обслуживание</t>
  </si>
  <si>
    <t>14. Текущий ремонт</t>
  </si>
  <si>
    <t>15. Дератизация</t>
  </si>
  <si>
    <t>16. Дезинсекция</t>
  </si>
  <si>
    <t>6 раз(а) в год</t>
  </si>
  <si>
    <t xml:space="preserve">Стоимость на 1 кв. м. общей площади (руб./мес.)  (размер платы в месяц на 1 кв. м.)  </t>
  </si>
  <si>
    <t>Площадь жилых помещений, кв.м</t>
  </si>
  <si>
    <t>Общая годовая стоимость работ по многоквартирным домам, руб.</t>
  </si>
  <si>
    <t xml:space="preserve"> деревянный благоустроенный дом с ХВС, ГВС, канализацией, центральным и печным отоплением </t>
  </si>
  <si>
    <t xml:space="preserve"> раз(а) в неделю</t>
  </si>
  <si>
    <t>раз(а) в неделю</t>
  </si>
  <si>
    <t xml:space="preserve">3. Уборка мусора с придомовой территории </t>
  </si>
  <si>
    <t>2 раз(а) в год</t>
  </si>
  <si>
    <t>VI. ВДГО</t>
  </si>
  <si>
    <t>Общая годовая стоимость работ по многоквартирным домам</t>
  </si>
  <si>
    <t>Площадь жилых помещений</t>
  </si>
  <si>
    <t xml:space="preserve">Стоимость на 1 кв. м. общей площади (руб./мес.)         (размер платы в месяц на 1 кв. м.)  </t>
  </si>
  <si>
    <t>4. Уборка мусора на контейнерных площадках (помойных ямах)</t>
  </si>
  <si>
    <t xml:space="preserve"> (4 раз в год - помойницы)</t>
  </si>
  <si>
    <t>9. Очистка выгребных ям (для деревянных неблагоустроенных зданий)</t>
  </si>
  <si>
    <t>12. Проверка дымоходов, печей. Устранение неисправности печей. Очистка дымовых труб, устранение завалов дымовых каналов.
Заделка щелей в печах, оштукатуривание, прочистка дымохода.</t>
  </si>
  <si>
    <t>13. Техническое обслуживание и сезонное управление оборудованием систем вентиляции и дымоудаления, устранение неисправностей печей, каминов и очагов, влекущих к нарушению противопожарных требований, техническое обслуживание и ремонт силовых и осветительных установок, внутридомовых электросетей.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</si>
  <si>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t>
  </si>
  <si>
    <t>14. Аварийное обслуживание</t>
  </si>
  <si>
    <t>постоянно
на системах водоснабжения, газоснабжения, энергоснабжения</t>
  </si>
  <si>
    <t>15. Текущий ремонт</t>
  </si>
  <si>
    <t>16. Дератизация</t>
  </si>
  <si>
    <t>17. Дезинсекция</t>
  </si>
  <si>
    <t xml:space="preserve">  деревянный не благоустроенный без канализации, без ХВС (колонка) с печным отоплением (без центр отопления)</t>
  </si>
  <si>
    <t xml:space="preserve"> деревянный не благоустроенный без канализации, без ХВС (колонка) с  центр отоплением</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</si>
  <si>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Контроль состояния герметичности участков трубопроводов.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</si>
  <si>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</si>
  <si>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 xml:space="preserve"> Проверка наличия тяги в дымовентиляционных каналах  2 раз(а) в год. Проверка заземления оболочки электрокабеля, замеры сопротивления 4 раз(а) в год. . Регулировка систем отопления 2 раза в год. Консервация и расконсервация системы отопления 1 раз в год.</t>
  </si>
  <si>
    <t>постоянно
на системах теплоснабжения, газоснабжения, энергоснабжения</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</si>
  <si>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смена отдельных участков трубопроводов по необходимости. Контроль состояния герметичности участков трубопроводов. Проверка дымоходов, печей. Устранение неисправности печей. Очистка дымовых труб, устранение завалов дымовых каналов.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</si>
  <si>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</si>
  <si>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t>
  </si>
  <si>
    <t xml:space="preserve"> деревянный не благоустроенный без канализации, без ХВС (колонка) с  центральным и печным отоплением</t>
  </si>
  <si>
    <t xml:space="preserve">12.Проверка исправности, работоспособности, регулировка и техническое обслуживание , насосов, запорной арматуры,   систем водоснабжения, смена отдельных участков трубопроводов по необходимости. Контроль состояния герметичности участков трубопроводов, промывка систем водоснабжения для удаления накипно-коррозионных отложений. Проверка дымоходов, печей. Устранение неисправности печей. Очистка дымовых труб, устранение завалов дымовых каналов.
</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</si>
  <si>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проверка исправности и работоспособности оборудования  водоподкачек в многоквартирных домах. Ремонт выключателей, замена ламп.</t>
  </si>
  <si>
    <t xml:space="preserve"> деревянный не благоустроенный без канализации, с печным отоплением (без центр отопления) и ХВС (водопровод)</t>
  </si>
  <si>
    <t>ул. Доковская</t>
  </si>
  <si>
    <t>1</t>
  </si>
  <si>
    <t>2</t>
  </si>
  <si>
    <t>ул. Речников</t>
  </si>
  <si>
    <t>27</t>
  </si>
  <si>
    <t>33,3</t>
  </si>
  <si>
    <t>33,4</t>
  </si>
  <si>
    <t>31</t>
  </si>
  <si>
    <t>ул. Штурманская</t>
  </si>
  <si>
    <t>6,1</t>
  </si>
  <si>
    <t>35</t>
  </si>
  <si>
    <t>уд. Доковская</t>
  </si>
  <si>
    <t>4</t>
  </si>
  <si>
    <t>31,1</t>
  </si>
  <si>
    <t>ул. 263-й Сивашской дивизии</t>
  </si>
  <si>
    <t>3</t>
  </si>
  <si>
    <t>5</t>
  </si>
  <si>
    <t>7</t>
  </si>
  <si>
    <t>8</t>
  </si>
  <si>
    <t>ул.Доковская</t>
  </si>
  <si>
    <t>29</t>
  </si>
  <si>
    <t>32</t>
  </si>
  <si>
    <t>32,1</t>
  </si>
  <si>
    <t>33</t>
  </si>
  <si>
    <t>33,1</t>
  </si>
  <si>
    <t>33,2</t>
  </si>
  <si>
    <t>38</t>
  </si>
  <si>
    <t>34</t>
  </si>
  <si>
    <t>36</t>
  </si>
  <si>
    <t>37</t>
  </si>
  <si>
    <t>40</t>
  </si>
  <si>
    <t>41</t>
  </si>
  <si>
    <t>42</t>
  </si>
  <si>
    <t>44</t>
  </si>
  <si>
    <t>51</t>
  </si>
  <si>
    <t>53</t>
  </si>
  <si>
    <t>54</t>
  </si>
  <si>
    <t>55</t>
  </si>
  <si>
    <t>Лот № 1 Исакогорский и Цигломенский территориальный округ</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</si>
</sst>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yr"/>
      <family val="2"/>
      <charset val="204"/>
    </font>
    <font>
      <sz val="10"/>
      <name val="Arial Cyr"/>
      <family val="2"/>
      <charset val="204"/>
    </font>
    <font>
      <sz val="10"/>
      <name val="Times New Roman"/>
      <family val="1"/>
    </font>
    <font>
      <b/>
      <sz val="10"/>
      <name val="Times New Roman"/>
      <family val="1"/>
    </font>
    <font>
      <sz val="9"/>
      <name val="Times New Roman"/>
      <family val="1"/>
    </font>
    <font>
      <b/>
      <sz val="11"/>
      <name val="Times New Roman"/>
      <family val="1"/>
    </font>
    <font>
      <sz val="12"/>
      <name val="Times New Roman"/>
      <family val="1"/>
      <charset val="204"/>
    </font>
    <font>
      <b/>
      <sz val="9"/>
      <name val="Times New Roman"/>
      <family val="1"/>
    </font>
    <font>
      <sz val="8"/>
      <name val="Times New Roman"/>
      <family val="1"/>
    </font>
    <font>
      <b/>
      <sz val="8"/>
      <name val="Times New Roman"/>
      <family val="1"/>
    </font>
    <font>
      <b/>
      <sz val="10"/>
      <name val="Times New Roman"/>
      <family val="1"/>
      <charset val="204"/>
    </font>
    <font>
      <sz val="10"/>
      <name val="Arial Cyr"/>
      <charset val="204"/>
    </font>
    <font>
      <sz val="8"/>
      <name val="Arial CYR"/>
      <family val="2"/>
      <charset val="204"/>
    </font>
    <font>
      <b/>
      <sz val="8"/>
      <name val="Times New Roman"/>
      <family val="1"/>
      <charset val="204"/>
    </font>
    <font>
      <b/>
      <sz val="9"/>
      <name val="Times New Roman"/>
      <family val="1"/>
      <charset val="204"/>
    </font>
    <font>
      <sz val="9"/>
      <name val="Times New Roman"/>
      <family val="1"/>
      <charset val="204"/>
    </font>
    <font>
      <sz val="8"/>
      <name val="Times New Roman"/>
      <family val="1"/>
      <charset val="204"/>
    </font>
    <font>
      <b/>
      <sz val="9"/>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cellStyleXfs>
  <cellXfs count="63">
    <xf numFmtId="0" fontId="0" fillId="0" borderId="0" xfId="0"/>
    <xf numFmtId="0" fontId="2" fillId="0" borderId="0" xfId="0" applyFont="1" applyAlignment="1"/>
    <xf numFmtId="0" fontId="2" fillId="0" borderId="0" xfId="0" applyFont="1" applyAlignment="1">
      <alignment horizontal="center" vertical="center"/>
    </xf>
    <xf numFmtId="4" fontId="6" fillId="2" borderId="0" xfId="0" applyNumberFormat="1" applyFont="1" applyFill="1" applyAlignment="1">
      <alignment horizontal="right"/>
    </xf>
    <xf numFmtId="0" fontId="2" fillId="0" borderId="0" xfId="0" applyFont="1" applyFill="1" applyAlignment="1">
      <alignment horizontal="center"/>
    </xf>
    <xf numFmtId="4" fontId="9" fillId="2" borderId="4"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6" fillId="0" borderId="0" xfId="0" applyFont="1" applyAlignment="1">
      <alignment horizontal="right"/>
    </xf>
    <xf numFmtId="4" fontId="7" fillId="2" borderId="0" xfId="0" applyNumberFormat="1" applyFont="1" applyFill="1" applyBorder="1" applyAlignment="1">
      <alignment horizontal="left" vertical="center" wrapText="1"/>
    </xf>
    <xf numFmtId="4" fontId="9" fillId="2" borderId="0" xfId="0" applyNumberFormat="1" applyFont="1" applyFill="1" applyBorder="1" applyAlignment="1">
      <alignment horizontal="center" vertical="center"/>
    </xf>
    <xf numFmtId="4" fontId="14" fillId="2" borderId="0" xfId="0" applyNumberFormat="1" applyFont="1" applyFill="1" applyBorder="1" applyAlignment="1">
      <alignment horizontal="center" vertical="center"/>
    </xf>
    <xf numFmtId="0" fontId="5" fillId="2" borderId="0" xfId="0" applyFont="1" applyFill="1" applyBorder="1" applyAlignment="1"/>
    <xf numFmtId="4" fontId="8" fillId="2" borderId="1" xfId="0" applyNumberFormat="1" applyFont="1" applyFill="1" applyBorder="1" applyAlignment="1">
      <alignment horizontal="center" vertical="center"/>
    </xf>
    <xf numFmtId="0" fontId="2" fillId="0" borderId="0" xfId="0" applyFont="1" applyAlignment="1">
      <alignment vertical="center"/>
    </xf>
    <xf numFmtId="0" fontId="5" fillId="2" borderId="0" xfId="0" applyFont="1" applyFill="1" applyBorder="1" applyAlignment="1">
      <alignment vertical="center"/>
    </xf>
    <xf numFmtId="0" fontId="10" fillId="2" borderId="0" xfId="0" applyFont="1" applyFill="1" applyAlignment="1">
      <alignment vertical="center"/>
    </xf>
    <xf numFmtId="2" fontId="12" fillId="2" borderId="5"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0" fontId="2" fillId="0" borderId="0" xfId="0" applyFont="1" applyBorder="1" applyAlignment="1">
      <alignment vertical="center"/>
    </xf>
    <xf numFmtId="4" fontId="2" fillId="2" borderId="0" xfId="0" applyNumberFormat="1" applyFont="1" applyFill="1" applyAlignment="1">
      <alignment horizontal="right" vertical="center"/>
    </xf>
    <xf numFmtId="0" fontId="2" fillId="2" borderId="0" xfId="0" applyFont="1" applyFill="1" applyAlignment="1">
      <alignment vertical="center"/>
    </xf>
    <xf numFmtId="49" fontId="12" fillId="2" borderId="7" xfId="0" applyNumberFormat="1" applyFont="1" applyFill="1" applyBorder="1" applyAlignment="1">
      <alignment horizontal="left" vertical="center" wrapText="1"/>
    </xf>
    <xf numFmtId="4" fontId="16" fillId="2" borderId="1" xfId="0" applyNumberFormat="1" applyFont="1" applyFill="1" applyBorder="1" applyAlignment="1">
      <alignment horizontal="center" vertical="center"/>
    </xf>
    <xf numFmtId="0" fontId="3" fillId="2" borderId="0" xfId="0" applyFont="1" applyFill="1" applyAlignment="1">
      <alignment vertical="center"/>
    </xf>
    <xf numFmtId="4" fontId="15" fillId="0" borderId="1"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4" fillId="3" borderId="1" xfId="0" applyNumberFormat="1" applyFont="1" applyFill="1" applyBorder="1" applyAlignment="1">
      <alignment horizontal="left" vertical="center" wrapText="1"/>
    </xf>
    <xf numFmtId="4" fontId="7" fillId="3" borderId="2"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center"/>
    </xf>
    <xf numFmtId="4" fontId="4" fillId="3" borderId="2" xfId="0" applyNumberFormat="1" applyFont="1" applyFill="1" applyBorder="1" applyAlignment="1">
      <alignment horizontal="left"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4" fontId="14" fillId="3" borderId="1" xfId="0" applyNumberFormat="1" applyFont="1" applyFill="1" applyBorder="1" applyAlignment="1">
      <alignment horizontal="left" vertical="center"/>
    </xf>
    <xf numFmtId="4" fontId="7"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xf>
    <xf numFmtId="4" fontId="7" fillId="3" borderId="1"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4" fontId="7" fillId="3" borderId="2" xfId="0" applyNumberFormat="1" applyFont="1" applyFill="1" applyBorder="1" applyAlignment="1">
      <alignment horizontal="left" vertical="center"/>
    </xf>
    <xf numFmtId="4" fontId="4" fillId="3" borderId="1" xfId="0" applyNumberFormat="1" applyFont="1" applyFill="1" applyBorder="1" applyAlignment="1">
      <alignment horizontal="left" vertical="top"/>
    </xf>
    <xf numFmtId="4" fontId="4" fillId="3" borderId="1" xfId="0" applyNumberFormat="1" applyFont="1" applyFill="1" applyBorder="1" applyAlignment="1">
      <alignment horizontal="center"/>
    </xf>
    <xf numFmtId="4" fontId="4" fillId="3" borderId="1" xfId="0" applyNumberFormat="1" applyFont="1" applyFill="1" applyBorder="1" applyAlignment="1">
      <alignment horizontal="left" vertical="top" wrapText="1"/>
    </xf>
    <xf numFmtId="0" fontId="0" fillId="0" borderId="0" xfId="0" applyAlignment="1">
      <alignment vertical="center"/>
    </xf>
    <xf numFmtId="4" fontId="7" fillId="3" borderId="6"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4" fillId="3" borderId="6" xfId="0" applyNumberFormat="1" applyFont="1" applyFill="1" applyBorder="1" applyAlignment="1">
      <alignment horizontal="left" vertical="center"/>
    </xf>
    <xf numFmtId="4" fontId="4" fillId="3" borderId="6" xfId="0" applyNumberFormat="1" applyFont="1" applyFill="1" applyBorder="1" applyAlignment="1">
      <alignment horizontal="left" vertical="center" wrapText="1"/>
    </xf>
    <xf numFmtId="4" fontId="4" fillId="3" borderId="6" xfId="0" applyNumberFormat="1" applyFont="1" applyFill="1" applyBorder="1" applyAlignment="1">
      <alignment horizontal="center" vertical="center" wrapText="1"/>
    </xf>
    <xf numFmtId="4" fontId="14"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wrapText="1"/>
    </xf>
    <xf numFmtId="4" fontId="17" fillId="3" borderId="6"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Fill="1" applyAlignment="1">
      <alignment horizontal="center" wrapText="1"/>
    </xf>
    <xf numFmtId="4" fontId="2" fillId="0" borderId="0" xfId="0" applyNumberFormat="1" applyFont="1" applyBorder="1" applyAlignment="1">
      <alignment vertical="center"/>
    </xf>
    <xf numFmtId="4" fontId="2" fillId="0" borderId="0" xfId="0" applyNumberFormat="1" applyFont="1" applyAlignment="1">
      <alignment horizontal="center" vertical="center"/>
    </xf>
    <xf numFmtId="4" fontId="7" fillId="2" borderId="6" xfId="0" applyNumberFormat="1" applyFont="1" applyFill="1" applyBorder="1" applyAlignment="1">
      <alignment horizontal="center" vertical="center" wrapText="1"/>
    </xf>
    <xf numFmtId="4" fontId="17" fillId="3" borderId="6" xfId="0" applyNumberFormat="1" applyFont="1" applyFill="1" applyBorder="1" applyAlignment="1">
      <alignment horizontal="center" vertical="center" wrapText="1"/>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
  <sheetViews>
    <sheetView tabSelected="1" view="pageBreakPreview" zoomScale="86" zoomScaleNormal="100" zoomScaleSheetLayoutView="86" workbookViewId="0">
      <selection activeCell="B6" sqref="B6:B8"/>
    </sheetView>
  </sheetViews>
  <sheetFormatPr defaultRowHeight="12.75" x14ac:dyDescent="0.2"/>
  <cols>
    <col min="1" max="1" width="70.140625" style="22" customWidth="1"/>
    <col min="2" max="2" width="34.7109375" style="15" customWidth="1"/>
    <col min="3" max="3" width="27.140625" style="15" customWidth="1"/>
    <col min="4" max="8" width="9.28515625" style="21" customWidth="1"/>
    <col min="9" max="9" width="72.85546875" customWidth="1"/>
    <col min="10" max="11" width="34.28515625" customWidth="1"/>
    <col min="14" max="14" width="72.85546875" style="46" customWidth="1"/>
    <col min="15" max="16" width="34.28515625" style="46" customWidth="1"/>
    <col min="17" max="17" width="17" style="46" customWidth="1"/>
    <col min="18" max="18" width="72.85546875" style="46" customWidth="1"/>
    <col min="19" max="20" width="34.28515625" style="46" customWidth="1"/>
    <col min="21" max="22" width="9.140625" style="46"/>
    <col min="23" max="23" width="72.85546875" style="46" customWidth="1"/>
    <col min="24" max="25" width="34.28515625" style="46" customWidth="1"/>
    <col min="26" max="39" width="9.140625" style="46"/>
    <col min="40" max="40" width="72.85546875" style="46" customWidth="1"/>
    <col min="41" max="42" width="34.28515625" style="46" customWidth="1"/>
    <col min="43" max="43" width="9.140625" style="46"/>
    <col min="56" max="56" width="11.5703125" bestFit="1" customWidth="1"/>
    <col min="57" max="57" width="12.28515625" customWidth="1"/>
    <col min="58" max="58" width="11.5703125" bestFit="1" customWidth="1"/>
  </cols>
  <sheetData>
    <row r="1" spans="1:55" s="1" customFormat="1" ht="16.5" customHeight="1" x14ac:dyDescent="0.25">
      <c r="A1" s="14" t="s">
        <v>17</v>
      </c>
      <c r="B1" s="14"/>
      <c r="C1" s="11"/>
      <c r="D1" s="7" t="s">
        <v>37</v>
      </c>
      <c r="E1" s="7"/>
      <c r="F1" s="7"/>
      <c r="G1" s="7"/>
      <c r="H1" s="7"/>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55" s="1" customFormat="1" ht="16.5" customHeight="1" x14ac:dyDescent="0.25">
      <c r="A2" s="14" t="s">
        <v>16</v>
      </c>
      <c r="B2" s="14"/>
      <c r="C2" s="11"/>
      <c r="D2" s="3" t="s">
        <v>38</v>
      </c>
      <c r="E2" s="3"/>
      <c r="F2" s="3"/>
      <c r="G2" s="3"/>
      <c r="H2" s="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row>
    <row r="3" spans="1:55" s="1" customFormat="1" ht="16.5" customHeight="1" x14ac:dyDescent="0.25">
      <c r="A3" s="14" t="s">
        <v>15</v>
      </c>
      <c r="B3" s="14"/>
      <c r="C3" s="11"/>
      <c r="D3" s="3" t="s">
        <v>39</v>
      </c>
      <c r="E3" s="3"/>
      <c r="F3" s="3"/>
      <c r="G3" s="3"/>
      <c r="H3" s="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row>
    <row r="4" spans="1:55" s="1" customFormat="1" ht="16.5" customHeight="1" x14ac:dyDescent="0.2">
      <c r="A4" s="14" t="s">
        <v>14</v>
      </c>
      <c r="B4" s="14"/>
      <c r="C4" s="14"/>
      <c r="D4" s="21"/>
      <c r="E4" s="21"/>
      <c r="F4" s="21"/>
      <c r="G4" s="21"/>
      <c r="H4" s="21"/>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row>
    <row r="5" spans="1:55" s="1" customFormat="1" x14ac:dyDescent="0.2">
      <c r="A5" s="25" t="s">
        <v>123</v>
      </c>
      <c r="B5" s="15"/>
      <c r="C5" s="15"/>
      <c r="D5" s="21"/>
      <c r="E5" s="21"/>
      <c r="F5" s="21"/>
      <c r="G5" s="21"/>
      <c r="H5" s="21"/>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row>
    <row r="6" spans="1:55" s="57" customFormat="1" ht="43.5" customHeight="1" x14ac:dyDescent="0.2">
      <c r="A6" s="62" t="s">
        <v>13</v>
      </c>
      <c r="B6" s="62" t="s">
        <v>11</v>
      </c>
      <c r="C6" s="56" t="s">
        <v>12</v>
      </c>
      <c r="D6" s="61" t="s">
        <v>85</v>
      </c>
      <c r="E6" s="61" t="s">
        <v>85</v>
      </c>
      <c r="F6" s="61" t="s">
        <v>88</v>
      </c>
      <c r="G6" s="61" t="s">
        <v>88</v>
      </c>
      <c r="H6" s="61" t="s">
        <v>88</v>
      </c>
      <c r="I6" s="62" t="s">
        <v>13</v>
      </c>
      <c r="J6" s="62" t="s">
        <v>11</v>
      </c>
      <c r="K6" s="56" t="s">
        <v>12</v>
      </c>
      <c r="L6" s="61" t="s">
        <v>88</v>
      </c>
      <c r="M6" s="61" t="s">
        <v>93</v>
      </c>
      <c r="N6" s="62" t="s">
        <v>13</v>
      </c>
      <c r="O6" s="62" t="s">
        <v>11</v>
      </c>
      <c r="P6" s="56" t="s">
        <v>12</v>
      </c>
      <c r="Q6" s="61" t="s">
        <v>85</v>
      </c>
      <c r="R6" s="62" t="s">
        <v>13</v>
      </c>
      <c r="S6" s="62" t="s">
        <v>11</v>
      </c>
      <c r="T6" s="56" t="s">
        <v>12</v>
      </c>
      <c r="U6" s="61" t="s">
        <v>96</v>
      </c>
      <c r="V6" s="61" t="s">
        <v>88</v>
      </c>
      <c r="W6" s="62" t="s">
        <v>13</v>
      </c>
      <c r="X6" s="62" t="s">
        <v>11</v>
      </c>
      <c r="Y6" s="56" t="s">
        <v>12</v>
      </c>
      <c r="Z6" s="61" t="s">
        <v>99</v>
      </c>
      <c r="AA6" s="61" t="s">
        <v>99</v>
      </c>
      <c r="AB6" s="61" t="s">
        <v>99</v>
      </c>
      <c r="AC6" s="61" t="s">
        <v>99</v>
      </c>
      <c r="AD6" s="61" t="s">
        <v>99</v>
      </c>
      <c r="AE6" s="61" t="s">
        <v>99</v>
      </c>
      <c r="AF6" s="61" t="s">
        <v>99</v>
      </c>
      <c r="AG6" s="61" t="s">
        <v>104</v>
      </c>
      <c r="AH6" s="61" t="s">
        <v>88</v>
      </c>
      <c r="AI6" s="61" t="s">
        <v>88</v>
      </c>
      <c r="AJ6" s="61" t="s">
        <v>88</v>
      </c>
      <c r="AK6" s="61" t="s">
        <v>88</v>
      </c>
      <c r="AL6" s="61" t="s">
        <v>88</v>
      </c>
      <c r="AM6" s="61" t="s">
        <v>88</v>
      </c>
      <c r="AN6" s="62" t="s">
        <v>13</v>
      </c>
      <c r="AO6" s="62" t="s">
        <v>11</v>
      </c>
      <c r="AP6" s="56" t="s">
        <v>12</v>
      </c>
      <c r="AQ6" s="61" t="s">
        <v>88</v>
      </c>
      <c r="AR6" s="61" t="s">
        <v>85</v>
      </c>
      <c r="AS6" s="61" t="s">
        <v>85</v>
      </c>
      <c r="AT6" s="61" t="s">
        <v>88</v>
      </c>
      <c r="AU6" s="61" t="s">
        <v>88</v>
      </c>
      <c r="AV6" s="61" t="s">
        <v>88</v>
      </c>
      <c r="AW6" s="61" t="s">
        <v>88</v>
      </c>
      <c r="AX6" s="61" t="s">
        <v>88</v>
      </c>
      <c r="AY6" s="61" t="s">
        <v>88</v>
      </c>
      <c r="AZ6" s="61" t="s">
        <v>88</v>
      </c>
      <c r="BA6" s="61" t="s">
        <v>88</v>
      </c>
      <c r="BB6" s="61" t="s">
        <v>88</v>
      </c>
      <c r="BC6" s="61" t="s">
        <v>88</v>
      </c>
    </row>
    <row r="7" spans="1:55" s="58" customFormat="1" ht="71.25" customHeight="1" x14ac:dyDescent="0.2">
      <c r="A7" s="62"/>
      <c r="B7" s="62"/>
      <c r="C7" s="62" t="s">
        <v>36</v>
      </c>
      <c r="D7" s="61"/>
      <c r="E7" s="61"/>
      <c r="F7" s="61"/>
      <c r="G7" s="61"/>
      <c r="H7" s="61"/>
      <c r="I7" s="62"/>
      <c r="J7" s="62"/>
      <c r="K7" s="62" t="s">
        <v>52</v>
      </c>
      <c r="L7" s="61"/>
      <c r="M7" s="61"/>
      <c r="N7" s="62"/>
      <c r="O7" s="62"/>
      <c r="P7" s="62" t="s">
        <v>72</v>
      </c>
      <c r="Q7" s="61"/>
      <c r="R7" s="62"/>
      <c r="S7" s="62"/>
      <c r="T7" s="62" t="s">
        <v>73</v>
      </c>
      <c r="U7" s="61"/>
      <c r="V7" s="61"/>
      <c r="W7" s="62"/>
      <c r="X7" s="62"/>
      <c r="Y7" s="62" t="s">
        <v>81</v>
      </c>
      <c r="Z7" s="61"/>
      <c r="AA7" s="61"/>
      <c r="AB7" s="61"/>
      <c r="AC7" s="61"/>
      <c r="AD7" s="61"/>
      <c r="AE7" s="61"/>
      <c r="AF7" s="61"/>
      <c r="AG7" s="61"/>
      <c r="AH7" s="61"/>
      <c r="AI7" s="61"/>
      <c r="AJ7" s="61"/>
      <c r="AK7" s="61"/>
      <c r="AL7" s="61"/>
      <c r="AM7" s="61"/>
      <c r="AN7" s="62"/>
      <c r="AO7" s="62"/>
      <c r="AP7" s="62" t="s">
        <v>84</v>
      </c>
      <c r="AQ7" s="61"/>
      <c r="AR7" s="61"/>
      <c r="AS7" s="61"/>
      <c r="AT7" s="61"/>
      <c r="AU7" s="61"/>
      <c r="AV7" s="61"/>
      <c r="AW7" s="61"/>
      <c r="AX7" s="61"/>
      <c r="AY7" s="61"/>
      <c r="AZ7" s="61"/>
      <c r="BA7" s="61"/>
      <c r="BB7" s="61"/>
      <c r="BC7" s="61"/>
    </row>
    <row r="8" spans="1:55" s="4" customFormat="1" ht="22.5" customHeight="1" x14ac:dyDescent="0.2">
      <c r="A8" s="62"/>
      <c r="B8" s="62"/>
      <c r="C8" s="62"/>
      <c r="D8" s="23" t="s">
        <v>86</v>
      </c>
      <c r="E8" s="23" t="s">
        <v>87</v>
      </c>
      <c r="F8" s="23" t="s">
        <v>89</v>
      </c>
      <c r="G8" s="23" t="s">
        <v>90</v>
      </c>
      <c r="H8" s="23" t="s">
        <v>91</v>
      </c>
      <c r="I8" s="62"/>
      <c r="J8" s="62"/>
      <c r="K8" s="62"/>
      <c r="L8" s="23" t="s">
        <v>92</v>
      </c>
      <c r="M8" s="23" t="s">
        <v>94</v>
      </c>
      <c r="N8" s="62"/>
      <c r="O8" s="62"/>
      <c r="P8" s="62"/>
      <c r="Q8" s="23" t="s">
        <v>95</v>
      </c>
      <c r="R8" s="62"/>
      <c r="S8" s="62"/>
      <c r="T8" s="62"/>
      <c r="U8" s="23" t="s">
        <v>97</v>
      </c>
      <c r="V8" s="23" t="s">
        <v>98</v>
      </c>
      <c r="W8" s="62"/>
      <c r="X8" s="62"/>
      <c r="Y8" s="62"/>
      <c r="Z8" s="23" t="s">
        <v>86</v>
      </c>
      <c r="AA8" s="23" t="s">
        <v>87</v>
      </c>
      <c r="AB8" s="23" t="s">
        <v>100</v>
      </c>
      <c r="AC8" s="23" t="s">
        <v>97</v>
      </c>
      <c r="AD8" s="23" t="s">
        <v>101</v>
      </c>
      <c r="AE8" s="23" t="s">
        <v>102</v>
      </c>
      <c r="AF8" s="23" t="s">
        <v>103</v>
      </c>
      <c r="AG8" s="23" t="s">
        <v>101</v>
      </c>
      <c r="AH8" s="23" t="s">
        <v>105</v>
      </c>
      <c r="AI8" s="23" t="s">
        <v>106</v>
      </c>
      <c r="AJ8" s="23" t="s">
        <v>107</v>
      </c>
      <c r="AK8" s="23" t="s">
        <v>108</v>
      </c>
      <c r="AL8" s="23" t="s">
        <v>109</v>
      </c>
      <c r="AM8" s="23" t="s">
        <v>110</v>
      </c>
      <c r="AN8" s="62"/>
      <c r="AO8" s="62"/>
      <c r="AP8" s="62"/>
      <c r="AQ8" s="23" t="s">
        <v>111</v>
      </c>
      <c r="AR8" s="23" t="s">
        <v>112</v>
      </c>
      <c r="AS8" s="23" t="s">
        <v>113</v>
      </c>
      <c r="AT8" s="23" t="s">
        <v>112</v>
      </c>
      <c r="AU8" s="23" t="s">
        <v>114</v>
      </c>
      <c r="AV8" s="23" t="s">
        <v>115</v>
      </c>
      <c r="AW8" s="23" t="s">
        <v>116</v>
      </c>
      <c r="AX8" s="23" t="s">
        <v>117</v>
      </c>
      <c r="AY8" s="23" t="s">
        <v>118</v>
      </c>
      <c r="AZ8" s="23" t="s">
        <v>119</v>
      </c>
      <c r="BA8" s="23" t="s">
        <v>120</v>
      </c>
      <c r="BB8" s="23" t="s">
        <v>121</v>
      </c>
      <c r="BC8" s="23" t="s">
        <v>122</v>
      </c>
    </row>
    <row r="9" spans="1:55" s="1" customFormat="1" ht="12.75" customHeight="1" x14ac:dyDescent="0.2">
      <c r="A9" s="27" t="s">
        <v>10</v>
      </c>
      <c r="B9" s="28"/>
      <c r="C9" s="29">
        <f>SUM(C10:C13)</f>
        <v>1.17</v>
      </c>
      <c r="D9" s="6">
        <f t="shared" ref="D9:H9" si="0">SUM(D10:D13)</f>
        <v>7507.188000000001</v>
      </c>
      <c r="E9" s="6">
        <f t="shared" si="0"/>
        <v>7463.6639999999998</v>
      </c>
      <c r="F9" s="6">
        <f t="shared" si="0"/>
        <v>10414.871999999999</v>
      </c>
      <c r="G9" s="6">
        <f t="shared" si="0"/>
        <v>5718.4920000000002</v>
      </c>
      <c r="H9" s="6">
        <f t="shared" si="0"/>
        <v>6528.6</v>
      </c>
      <c r="I9" s="27" t="s">
        <v>10</v>
      </c>
      <c r="J9" s="28"/>
      <c r="K9" s="29">
        <f>SUM(K10:K13)</f>
        <v>1.17</v>
      </c>
      <c r="L9" s="6">
        <f t="shared" ref="L9:M9" si="1">SUM(L10:L13)</f>
        <v>6407.8559999999989</v>
      </c>
      <c r="M9" s="6">
        <f t="shared" si="1"/>
        <v>5708.6639999999998</v>
      </c>
      <c r="N9" s="27" t="s">
        <v>10</v>
      </c>
      <c r="O9" s="28"/>
      <c r="P9" s="29">
        <f>SUM(P10:P11)</f>
        <v>1.17</v>
      </c>
      <c r="Q9" s="6">
        <f t="shared" ref="Q9" si="2">SUM(Q10:Q13)</f>
        <v>7338.7080000000014</v>
      </c>
      <c r="R9" s="27" t="s">
        <v>10</v>
      </c>
      <c r="S9" s="28"/>
      <c r="T9" s="29">
        <f>SUM(T10:T13)</f>
        <v>1.17</v>
      </c>
      <c r="U9" s="6">
        <f t="shared" ref="U9:V9" si="3">SUM(U10:U13)</f>
        <v>6531.4079999999994</v>
      </c>
      <c r="V9" s="6">
        <f t="shared" si="3"/>
        <v>4711.8240000000005</v>
      </c>
      <c r="W9" s="47" t="s">
        <v>10</v>
      </c>
      <c r="X9" s="48"/>
      <c r="Y9" s="47">
        <f t="shared" ref="Y9" si="4">SUM(Y10:Y11)</f>
        <v>1.17</v>
      </c>
      <c r="Z9" s="6">
        <f t="shared" ref="Z9:AM9" si="5">SUM(Z10:Z13)</f>
        <v>7208.1359999999986</v>
      </c>
      <c r="AA9" s="6">
        <f t="shared" si="5"/>
        <v>5711.4720000000007</v>
      </c>
      <c r="AB9" s="6">
        <f t="shared" si="5"/>
        <v>7317.648000000001</v>
      </c>
      <c r="AC9" s="6">
        <f t="shared" si="5"/>
        <v>10268.856</v>
      </c>
      <c r="AD9" s="6">
        <f t="shared" si="5"/>
        <v>10069.487999999999</v>
      </c>
      <c r="AE9" s="6">
        <f t="shared" si="5"/>
        <v>5825.1959999999999</v>
      </c>
      <c r="AF9" s="6">
        <f t="shared" si="5"/>
        <v>5898.2040000000006</v>
      </c>
      <c r="AG9" s="6">
        <f t="shared" si="5"/>
        <v>9683.3880000000008</v>
      </c>
      <c r="AH9" s="6">
        <f t="shared" si="5"/>
        <v>9099.3240000000005</v>
      </c>
      <c r="AI9" s="6">
        <f t="shared" si="5"/>
        <v>4624.7759999999998</v>
      </c>
      <c r="AJ9" s="6">
        <f t="shared" si="5"/>
        <v>9905.2199999999993</v>
      </c>
      <c r="AK9" s="6">
        <f t="shared" si="5"/>
        <v>4721.652</v>
      </c>
      <c r="AL9" s="6">
        <f t="shared" si="5"/>
        <v>7275.5280000000002</v>
      </c>
      <c r="AM9" s="6">
        <f t="shared" si="5"/>
        <v>7208.1359999999986</v>
      </c>
      <c r="AN9" s="27" t="s">
        <v>10</v>
      </c>
      <c r="AO9" s="28"/>
      <c r="AP9" s="29">
        <f>SUM(AP10:AP11)</f>
        <v>1.17</v>
      </c>
      <c r="AQ9" s="6">
        <f t="shared" ref="AQ9:BB9" si="6">SUM(AQ10:AQ13)</f>
        <v>5979.6359999999986</v>
      </c>
      <c r="AR9" s="6">
        <f t="shared" si="6"/>
        <v>6073.7040000000006</v>
      </c>
      <c r="AS9" s="6">
        <f t="shared" si="6"/>
        <v>6449.9759999999997</v>
      </c>
      <c r="AT9" s="6">
        <f t="shared" si="6"/>
        <v>5687.6040000000012</v>
      </c>
      <c r="AU9" s="6">
        <f t="shared" si="6"/>
        <v>5999.2919999999995</v>
      </c>
      <c r="AV9" s="6">
        <f t="shared" si="6"/>
        <v>5874.3359999999993</v>
      </c>
      <c r="AW9" s="6">
        <f t="shared" si="6"/>
        <v>5691.8159999999989</v>
      </c>
      <c r="AX9" s="6">
        <f t="shared" si="6"/>
        <v>5917.86</v>
      </c>
      <c r="AY9" s="6">
        <f t="shared" si="6"/>
        <v>5828.0039999999999</v>
      </c>
      <c r="AZ9" s="6">
        <f t="shared" si="6"/>
        <v>8664.0839999999989</v>
      </c>
      <c r="BA9" s="6">
        <f t="shared" si="6"/>
        <v>7260.0840000000007</v>
      </c>
      <c r="BB9" s="6">
        <f t="shared" si="6"/>
        <v>7368.1919999999991</v>
      </c>
      <c r="BC9" s="6">
        <f t="shared" ref="BC9" si="7">SUM(BC10:BC13)</f>
        <v>7991.5680000000002</v>
      </c>
    </row>
    <row r="10" spans="1:55" s="1" customFormat="1" ht="12.75" customHeight="1" x14ac:dyDescent="0.2">
      <c r="A10" s="30" t="s">
        <v>18</v>
      </c>
      <c r="B10" s="28" t="s">
        <v>32</v>
      </c>
      <c r="C10" s="28">
        <v>0.99</v>
      </c>
      <c r="D10" s="12">
        <f>$C$10*D35*12</f>
        <v>6352.2360000000008</v>
      </c>
      <c r="E10" s="12">
        <f t="shared" ref="E10:H10" si="8">$C$10*E35*12</f>
        <v>6315.4079999999994</v>
      </c>
      <c r="F10" s="12">
        <f t="shared" si="8"/>
        <v>8812.5839999999989</v>
      </c>
      <c r="G10" s="12">
        <f t="shared" si="8"/>
        <v>4838.7240000000002</v>
      </c>
      <c r="H10" s="12">
        <f t="shared" si="8"/>
        <v>5524.2000000000007</v>
      </c>
      <c r="I10" s="30" t="s">
        <v>18</v>
      </c>
      <c r="J10" s="28" t="s">
        <v>32</v>
      </c>
      <c r="K10" s="28">
        <v>0.99</v>
      </c>
      <c r="L10" s="12">
        <f>$K$10*L35*12</f>
        <v>5422.0319999999992</v>
      </c>
      <c r="M10" s="12">
        <f>$K$10*M35*12</f>
        <v>4830.4079999999994</v>
      </c>
      <c r="N10" s="32" t="s">
        <v>18</v>
      </c>
      <c r="O10" s="28" t="s">
        <v>53</v>
      </c>
      <c r="P10" s="28">
        <v>0.99</v>
      </c>
      <c r="Q10" s="12">
        <f>$P$10*Q35*12</f>
        <v>6209.6760000000013</v>
      </c>
      <c r="R10" s="32" t="s">
        <v>18</v>
      </c>
      <c r="S10" s="28" t="s">
        <v>32</v>
      </c>
      <c r="T10" s="28">
        <v>0.99</v>
      </c>
      <c r="U10" s="12">
        <f>$T$10*U35*12</f>
        <v>5526.576</v>
      </c>
      <c r="V10" s="12">
        <f>$T$10*V35*12</f>
        <v>3986.9280000000003</v>
      </c>
      <c r="W10" s="50" t="s">
        <v>18</v>
      </c>
      <c r="X10" s="48" t="s">
        <v>32</v>
      </c>
      <c r="Y10" s="48">
        <v>0.99</v>
      </c>
      <c r="Z10" s="12">
        <f>$Y$10*Z35*12</f>
        <v>6099.1919999999991</v>
      </c>
      <c r="AA10" s="12">
        <f t="shared" ref="AA10:AM10" si="9">$Y$10*AA35*12</f>
        <v>4832.7840000000006</v>
      </c>
      <c r="AB10" s="12">
        <f t="shared" si="9"/>
        <v>6191.8560000000007</v>
      </c>
      <c r="AC10" s="12">
        <f t="shared" si="9"/>
        <v>8689.0319999999992</v>
      </c>
      <c r="AD10" s="12">
        <f t="shared" si="9"/>
        <v>8520.3359999999993</v>
      </c>
      <c r="AE10" s="12">
        <f t="shared" si="9"/>
        <v>4929.0119999999997</v>
      </c>
      <c r="AF10" s="12">
        <f t="shared" si="9"/>
        <v>4990.7880000000005</v>
      </c>
      <c r="AG10" s="12">
        <f t="shared" si="9"/>
        <v>8193.6360000000004</v>
      </c>
      <c r="AH10" s="12">
        <f t="shared" si="9"/>
        <v>7699.4279999999999</v>
      </c>
      <c r="AI10" s="12">
        <f t="shared" si="9"/>
        <v>3913.2719999999999</v>
      </c>
      <c r="AJ10" s="12">
        <f t="shared" si="9"/>
        <v>8381.34</v>
      </c>
      <c r="AK10" s="12">
        <f t="shared" si="9"/>
        <v>3995.2440000000001</v>
      </c>
      <c r="AL10" s="12">
        <f t="shared" si="9"/>
        <v>6156.2160000000003</v>
      </c>
      <c r="AM10" s="12">
        <f t="shared" si="9"/>
        <v>6099.1919999999991</v>
      </c>
      <c r="AN10" s="32" t="s">
        <v>18</v>
      </c>
      <c r="AO10" s="28" t="s">
        <v>53</v>
      </c>
      <c r="AP10" s="28">
        <v>0.99</v>
      </c>
      <c r="AQ10" s="12">
        <f>$AP$10*AQ35*12</f>
        <v>5059.6919999999991</v>
      </c>
      <c r="AR10" s="12">
        <f t="shared" ref="AR10:BB10" si="10">$AP$10*AR35*12</f>
        <v>5139.2880000000005</v>
      </c>
      <c r="AS10" s="12">
        <f t="shared" si="10"/>
        <v>5457.6719999999996</v>
      </c>
      <c r="AT10" s="12">
        <f t="shared" si="10"/>
        <v>4812.5880000000006</v>
      </c>
      <c r="AU10" s="12">
        <f t="shared" si="10"/>
        <v>5076.3239999999996</v>
      </c>
      <c r="AV10" s="12">
        <f t="shared" si="10"/>
        <v>4970.5919999999996</v>
      </c>
      <c r="AW10" s="12">
        <f t="shared" si="10"/>
        <v>4816.1519999999991</v>
      </c>
      <c r="AX10" s="12">
        <f t="shared" si="10"/>
        <v>5007.42</v>
      </c>
      <c r="AY10" s="12">
        <f t="shared" si="10"/>
        <v>4931.3879999999999</v>
      </c>
      <c r="AZ10" s="12">
        <f t="shared" si="10"/>
        <v>7331.1479999999992</v>
      </c>
      <c r="BA10" s="12">
        <f t="shared" si="10"/>
        <v>6143.1480000000001</v>
      </c>
      <c r="BB10" s="12">
        <f t="shared" si="10"/>
        <v>6234.6239999999989</v>
      </c>
      <c r="BC10" s="12">
        <f t="shared" ref="BC10" si="11">$AP$10*BC35*12</f>
        <v>6762.0960000000005</v>
      </c>
    </row>
    <row r="11" spans="1:55" s="1" customFormat="1" ht="28.5" customHeight="1" x14ac:dyDescent="0.2">
      <c r="A11" s="30" t="s">
        <v>23</v>
      </c>
      <c r="B11" s="28" t="s">
        <v>33</v>
      </c>
      <c r="C11" s="28">
        <v>0.18</v>
      </c>
      <c r="D11" s="12">
        <f>$C$11*D35*12</f>
        <v>1154.9520000000002</v>
      </c>
      <c r="E11" s="12">
        <f t="shared" ref="E11:H11" si="12">$C$11*E35*12</f>
        <v>1148.2560000000001</v>
      </c>
      <c r="F11" s="12">
        <f t="shared" si="12"/>
        <v>1602.288</v>
      </c>
      <c r="G11" s="12">
        <f t="shared" si="12"/>
        <v>879.76799999999992</v>
      </c>
      <c r="H11" s="12">
        <f t="shared" si="12"/>
        <v>1004.4000000000001</v>
      </c>
      <c r="I11" s="30" t="s">
        <v>23</v>
      </c>
      <c r="J11" s="28" t="s">
        <v>33</v>
      </c>
      <c r="K11" s="28">
        <v>0.18</v>
      </c>
      <c r="L11" s="12">
        <f>$K$11*L35*12</f>
        <v>985.82399999999984</v>
      </c>
      <c r="M11" s="12">
        <f>$K$11*M35*12</f>
        <v>878.25600000000009</v>
      </c>
      <c r="N11" s="30" t="s">
        <v>23</v>
      </c>
      <c r="O11" s="28" t="s">
        <v>54</v>
      </c>
      <c r="P11" s="28">
        <v>0.18</v>
      </c>
      <c r="Q11" s="12">
        <f>$P$11*Q35*12</f>
        <v>1129.0319999999999</v>
      </c>
      <c r="R11" s="30" t="s">
        <v>23</v>
      </c>
      <c r="S11" s="28" t="s">
        <v>33</v>
      </c>
      <c r="T11" s="28">
        <v>0.18</v>
      </c>
      <c r="U11" s="12">
        <f>$T$11*U35*12</f>
        <v>1004.8319999999999</v>
      </c>
      <c r="V11" s="12">
        <f>$T$11*V35*12</f>
        <v>724.89599999999996</v>
      </c>
      <c r="W11" s="51" t="s">
        <v>23</v>
      </c>
      <c r="X11" s="48" t="s">
        <v>33</v>
      </c>
      <c r="Y11" s="48">
        <v>0.18</v>
      </c>
      <c r="Z11" s="12">
        <f>$Y$11*Z35*12</f>
        <v>1108.944</v>
      </c>
      <c r="AA11" s="12">
        <f t="shared" ref="AA11:AM11" si="13">$Y$11*AA35*12</f>
        <v>878.6880000000001</v>
      </c>
      <c r="AB11" s="12">
        <f t="shared" si="13"/>
        <v>1125.7919999999999</v>
      </c>
      <c r="AC11" s="12">
        <f t="shared" si="13"/>
        <v>1579.8239999999998</v>
      </c>
      <c r="AD11" s="12">
        <f t="shared" si="13"/>
        <v>1549.152</v>
      </c>
      <c r="AE11" s="12">
        <f t="shared" si="13"/>
        <v>896.18399999999986</v>
      </c>
      <c r="AF11" s="12">
        <f t="shared" si="13"/>
        <v>907.41599999999994</v>
      </c>
      <c r="AG11" s="12">
        <f t="shared" si="13"/>
        <v>1489.752</v>
      </c>
      <c r="AH11" s="12">
        <f t="shared" si="13"/>
        <v>1399.896</v>
      </c>
      <c r="AI11" s="12">
        <f t="shared" si="13"/>
        <v>711.50399999999991</v>
      </c>
      <c r="AJ11" s="12">
        <f t="shared" si="13"/>
        <v>1523.8799999999999</v>
      </c>
      <c r="AK11" s="12">
        <f t="shared" si="13"/>
        <v>726.40800000000002</v>
      </c>
      <c r="AL11" s="12">
        <f t="shared" si="13"/>
        <v>1119.3120000000001</v>
      </c>
      <c r="AM11" s="12">
        <f t="shared" si="13"/>
        <v>1108.944</v>
      </c>
      <c r="AN11" s="30" t="s">
        <v>23</v>
      </c>
      <c r="AO11" s="28" t="s">
        <v>54</v>
      </c>
      <c r="AP11" s="28">
        <v>0.18</v>
      </c>
      <c r="AQ11" s="12">
        <f>$AP$11*AQ35*12</f>
        <v>919.94399999999996</v>
      </c>
      <c r="AR11" s="12">
        <f t="shared" ref="AR11:BB11" si="14">$AP$11*AR35*12</f>
        <v>934.41599999999994</v>
      </c>
      <c r="AS11" s="12">
        <f t="shared" si="14"/>
        <v>992.30399999999986</v>
      </c>
      <c r="AT11" s="12">
        <f t="shared" si="14"/>
        <v>875.01600000000008</v>
      </c>
      <c r="AU11" s="12">
        <f t="shared" si="14"/>
        <v>922.96800000000007</v>
      </c>
      <c r="AV11" s="12">
        <f t="shared" si="14"/>
        <v>903.74399999999991</v>
      </c>
      <c r="AW11" s="12">
        <f t="shared" si="14"/>
        <v>875.66399999999999</v>
      </c>
      <c r="AX11" s="12">
        <f t="shared" si="14"/>
        <v>910.43999999999983</v>
      </c>
      <c r="AY11" s="12">
        <f t="shared" si="14"/>
        <v>896.61599999999999</v>
      </c>
      <c r="AZ11" s="12">
        <f t="shared" si="14"/>
        <v>1332.9360000000001</v>
      </c>
      <c r="BA11" s="12">
        <f t="shared" si="14"/>
        <v>1116.9360000000001</v>
      </c>
      <c r="BB11" s="12">
        <f t="shared" si="14"/>
        <v>1133.5679999999998</v>
      </c>
      <c r="BC11" s="12">
        <f t="shared" ref="BC11" si="15">$AP$11*BC35*12</f>
        <v>1229.472</v>
      </c>
    </row>
    <row r="12" spans="1:55" s="13" customFormat="1" x14ac:dyDescent="0.2">
      <c r="A12" s="30"/>
      <c r="B12" s="28"/>
      <c r="C12" s="28"/>
      <c r="D12" s="12"/>
      <c r="E12" s="12"/>
      <c r="F12" s="12"/>
      <c r="G12" s="12"/>
      <c r="H12" s="12"/>
      <c r="I12" s="30"/>
      <c r="J12" s="28"/>
      <c r="K12" s="28"/>
      <c r="L12" s="12"/>
      <c r="M12" s="12"/>
      <c r="N12" s="32"/>
      <c r="O12" s="28"/>
      <c r="P12" s="28"/>
      <c r="Q12" s="12"/>
      <c r="R12" s="32"/>
      <c r="S12" s="28"/>
      <c r="T12" s="28"/>
      <c r="U12" s="12"/>
      <c r="V12" s="12"/>
      <c r="W12" s="51"/>
      <c r="X12" s="48"/>
      <c r="Y12" s="48"/>
      <c r="Z12" s="12"/>
      <c r="AA12" s="12"/>
      <c r="AB12" s="12"/>
      <c r="AC12" s="12"/>
      <c r="AD12" s="12"/>
      <c r="AE12" s="12"/>
      <c r="AF12" s="12"/>
      <c r="AG12" s="12"/>
      <c r="AH12" s="12"/>
      <c r="AI12" s="12"/>
      <c r="AJ12" s="12"/>
      <c r="AK12" s="12"/>
      <c r="AL12" s="12"/>
      <c r="AM12" s="12"/>
      <c r="AN12" s="32"/>
      <c r="AO12" s="28"/>
      <c r="AP12" s="28"/>
      <c r="AQ12" s="12"/>
      <c r="AR12" s="12"/>
      <c r="AS12" s="12"/>
      <c r="AT12" s="12"/>
      <c r="AU12" s="12"/>
      <c r="AV12" s="12"/>
      <c r="AW12" s="12"/>
      <c r="AX12" s="12"/>
      <c r="AY12" s="12"/>
      <c r="AZ12" s="12"/>
      <c r="BA12" s="12"/>
      <c r="BB12" s="12"/>
      <c r="BC12" s="12"/>
    </row>
    <row r="13" spans="1:55" s="13" customFormat="1" x14ac:dyDescent="0.2">
      <c r="A13" s="30"/>
      <c r="B13" s="28"/>
      <c r="C13" s="28"/>
      <c r="D13" s="12"/>
      <c r="E13" s="12"/>
      <c r="F13" s="12"/>
      <c r="G13" s="12"/>
      <c r="H13" s="12"/>
      <c r="I13" s="30"/>
      <c r="J13" s="28"/>
      <c r="K13" s="28"/>
      <c r="L13" s="12"/>
      <c r="M13" s="12"/>
      <c r="N13" s="32"/>
      <c r="O13" s="28"/>
      <c r="P13" s="28"/>
      <c r="Q13" s="12"/>
      <c r="R13" s="32"/>
      <c r="S13" s="28"/>
      <c r="T13" s="28"/>
      <c r="U13" s="12"/>
      <c r="V13" s="12"/>
      <c r="W13" s="51"/>
      <c r="X13" s="48"/>
      <c r="Y13" s="48"/>
      <c r="Z13" s="12"/>
      <c r="AA13" s="12"/>
      <c r="AB13" s="12"/>
      <c r="AC13" s="12"/>
      <c r="AD13" s="12"/>
      <c r="AE13" s="12"/>
      <c r="AF13" s="12"/>
      <c r="AG13" s="12"/>
      <c r="AH13" s="12"/>
      <c r="AI13" s="12"/>
      <c r="AJ13" s="12"/>
      <c r="AK13" s="12"/>
      <c r="AL13" s="12"/>
      <c r="AM13" s="12"/>
      <c r="AN13" s="32"/>
      <c r="AO13" s="28"/>
      <c r="AP13" s="28"/>
      <c r="AQ13" s="12"/>
      <c r="AR13" s="12"/>
      <c r="AS13" s="12"/>
      <c r="AT13" s="12"/>
      <c r="AU13" s="12"/>
      <c r="AV13" s="12"/>
      <c r="AW13" s="12"/>
      <c r="AX13" s="12"/>
      <c r="AY13" s="12"/>
      <c r="AZ13" s="12"/>
      <c r="BA13" s="12"/>
      <c r="BB13" s="12"/>
      <c r="BC13" s="12"/>
    </row>
    <row r="14" spans="1:55" s="13" customFormat="1" ht="37.5" customHeight="1" x14ac:dyDescent="0.2">
      <c r="A14" s="31" t="s">
        <v>9</v>
      </c>
      <c r="B14" s="28"/>
      <c r="C14" s="29">
        <f>SUM(C15:C21)</f>
        <v>3.93</v>
      </c>
      <c r="D14" s="17">
        <f>SUM(D15:D21)</f>
        <v>25216.452000000005</v>
      </c>
      <c r="E14" s="17">
        <f t="shared" ref="E14:H14" si="16">SUM(E15:E21)</f>
        <v>25070.256000000001</v>
      </c>
      <c r="F14" s="17">
        <f t="shared" si="16"/>
        <v>34983.288</v>
      </c>
      <c r="G14" s="17">
        <f t="shared" si="16"/>
        <v>19208.268000000004</v>
      </c>
      <c r="H14" s="17">
        <f t="shared" si="16"/>
        <v>21929.4</v>
      </c>
      <c r="I14" s="31" t="s">
        <v>9</v>
      </c>
      <c r="J14" s="28"/>
      <c r="K14" s="29">
        <f>SUM(K15:K21)</f>
        <v>3.93</v>
      </c>
      <c r="L14" s="17">
        <f>SUM(L15:L21)</f>
        <v>21523.824000000001</v>
      </c>
      <c r="M14" s="17">
        <f>SUM(M15:M21)</f>
        <v>19175.256000000001</v>
      </c>
      <c r="N14" s="31" t="s">
        <v>9</v>
      </c>
      <c r="O14" s="28"/>
      <c r="P14" s="29">
        <f>SUM(P15:P21)</f>
        <v>9.08</v>
      </c>
      <c r="Q14" s="17">
        <f>Q15+Q16+Q17+Q18+Q19+Q20+Q21</f>
        <v>56953.392000000007</v>
      </c>
      <c r="R14" s="31" t="s">
        <v>9</v>
      </c>
      <c r="S14" s="28"/>
      <c r="T14" s="29">
        <f>SUM(T15:T21)</f>
        <v>9.08</v>
      </c>
      <c r="U14" s="17">
        <f>SUM(U15:U21)</f>
        <v>50688.192000000003</v>
      </c>
      <c r="V14" s="17">
        <f>SUM(V15:V21)</f>
        <v>36566.976000000002</v>
      </c>
      <c r="W14" s="41" t="s">
        <v>9</v>
      </c>
      <c r="X14" s="48"/>
      <c r="Y14" s="47">
        <f>SUM(Y15:Y21)</f>
        <v>9.08</v>
      </c>
      <c r="Z14" s="17">
        <f>SUM(Z15:Z21)</f>
        <v>55940.063999999998</v>
      </c>
      <c r="AA14" s="17">
        <f t="shared" ref="AA14:AM14" si="17">SUM(AA15:AA21)</f>
        <v>44324.928</v>
      </c>
      <c r="AB14" s="17">
        <f t="shared" si="17"/>
        <v>56789.952000000005</v>
      </c>
      <c r="AC14" s="17">
        <f t="shared" si="17"/>
        <v>79693.344000000012</v>
      </c>
      <c r="AD14" s="17">
        <f t="shared" si="17"/>
        <v>78146.112000000008</v>
      </c>
      <c r="AE14" s="17">
        <f t="shared" si="17"/>
        <v>45207.504000000001</v>
      </c>
      <c r="AF14" s="17">
        <f t="shared" si="17"/>
        <v>45774.096000000005</v>
      </c>
      <c r="AG14" s="17">
        <f t="shared" si="17"/>
        <v>75149.712</v>
      </c>
      <c r="AH14" s="17">
        <f t="shared" si="17"/>
        <v>70616.97600000001</v>
      </c>
      <c r="AI14" s="17">
        <f t="shared" si="17"/>
        <v>35891.423999999999</v>
      </c>
      <c r="AJ14" s="17">
        <f t="shared" si="17"/>
        <v>76871.28</v>
      </c>
      <c r="AK14" s="17">
        <f t="shared" si="17"/>
        <v>36643.248</v>
      </c>
      <c r="AL14" s="17">
        <f t="shared" si="17"/>
        <v>56463.072000000007</v>
      </c>
      <c r="AM14" s="17">
        <f t="shared" si="17"/>
        <v>55940.063999999998</v>
      </c>
      <c r="AN14" s="31" t="s">
        <v>9</v>
      </c>
      <c r="AO14" s="28"/>
      <c r="AP14" s="29">
        <f>SUM(AP15:AP21)</f>
        <v>9.08</v>
      </c>
      <c r="AQ14" s="17">
        <f>SUM(AQ15:AQ21)</f>
        <v>46406.063999999998</v>
      </c>
      <c r="AR14" s="17">
        <f t="shared" ref="AR14:BC14" si="18">SUM(AR15:AR21)</f>
        <v>47136.096000000005</v>
      </c>
      <c r="AS14" s="17">
        <f t="shared" si="18"/>
        <v>50056.223999999995</v>
      </c>
      <c r="AT14" s="17">
        <f t="shared" si="18"/>
        <v>44139.696000000004</v>
      </c>
      <c r="AU14" s="17">
        <f t="shared" si="18"/>
        <v>46558.608</v>
      </c>
      <c r="AV14" s="17">
        <f t="shared" si="18"/>
        <v>45588.863999999994</v>
      </c>
      <c r="AW14" s="17">
        <f t="shared" si="18"/>
        <v>44172.383999999998</v>
      </c>
      <c r="AX14" s="17">
        <f t="shared" si="18"/>
        <v>45926.64</v>
      </c>
      <c r="AY14" s="17">
        <f t="shared" si="18"/>
        <v>45229.296000000002</v>
      </c>
      <c r="AZ14" s="17">
        <f t="shared" si="18"/>
        <v>67239.216</v>
      </c>
      <c r="BA14" s="17">
        <f t="shared" si="18"/>
        <v>56343.216</v>
      </c>
      <c r="BB14" s="17">
        <f t="shared" si="18"/>
        <v>57182.207999999999</v>
      </c>
      <c r="BC14" s="17">
        <f t="shared" si="18"/>
        <v>62020.032000000007</v>
      </c>
    </row>
    <row r="15" spans="1:55" s="13" customFormat="1" x14ac:dyDescent="0.2">
      <c r="A15" s="32" t="s">
        <v>24</v>
      </c>
      <c r="B15" s="28" t="s">
        <v>19</v>
      </c>
      <c r="C15" s="28">
        <v>0.21</v>
      </c>
      <c r="D15" s="12">
        <f>$C$15*12*D35</f>
        <v>1347.4440000000002</v>
      </c>
      <c r="E15" s="12">
        <f t="shared" ref="E15:H15" si="19">$C$15*12*E35</f>
        <v>1339.6320000000001</v>
      </c>
      <c r="F15" s="12">
        <f t="shared" si="19"/>
        <v>1869.3359999999998</v>
      </c>
      <c r="G15" s="12">
        <f t="shared" si="19"/>
        <v>1026.396</v>
      </c>
      <c r="H15" s="12">
        <f t="shared" si="19"/>
        <v>1171.8</v>
      </c>
      <c r="I15" s="32" t="s">
        <v>24</v>
      </c>
      <c r="J15" s="28" t="s">
        <v>19</v>
      </c>
      <c r="K15" s="28">
        <v>0.21</v>
      </c>
      <c r="L15" s="12">
        <f>$K$15*12*L35</f>
        <v>1150.1279999999999</v>
      </c>
      <c r="M15" s="12">
        <f>$K$15*12*M35</f>
        <v>1024.6320000000001</v>
      </c>
      <c r="N15" s="32" t="s">
        <v>55</v>
      </c>
      <c r="O15" s="28" t="s">
        <v>19</v>
      </c>
      <c r="P15" s="28">
        <v>0.21</v>
      </c>
      <c r="Q15" s="12">
        <f>$P$15*12*Q35</f>
        <v>1317.2040000000002</v>
      </c>
      <c r="R15" s="32" t="s">
        <v>55</v>
      </c>
      <c r="S15" s="28" t="s">
        <v>19</v>
      </c>
      <c r="T15" s="28">
        <v>0.21</v>
      </c>
      <c r="U15" s="12">
        <f>$T$15*12*U35</f>
        <v>1172.3040000000001</v>
      </c>
      <c r="V15" s="12">
        <f>$T$15*12*V35</f>
        <v>845.7120000000001</v>
      </c>
      <c r="W15" s="50" t="s">
        <v>55</v>
      </c>
      <c r="X15" s="48" t="s">
        <v>19</v>
      </c>
      <c r="Y15" s="48">
        <v>0.21</v>
      </c>
      <c r="Z15" s="12">
        <f>$Y$15*12*Z35</f>
        <v>1293.768</v>
      </c>
      <c r="AA15" s="12">
        <f t="shared" ref="AA15:AM15" si="20">$Y$15*12*AA35</f>
        <v>1025.136</v>
      </c>
      <c r="AB15" s="12">
        <f t="shared" si="20"/>
        <v>1313.4240000000002</v>
      </c>
      <c r="AC15" s="12">
        <f t="shared" si="20"/>
        <v>1843.1279999999999</v>
      </c>
      <c r="AD15" s="12">
        <f t="shared" si="20"/>
        <v>1807.3440000000001</v>
      </c>
      <c r="AE15" s="12">
        <f t="shared" si="20"/>
        <v>1045.548</v>
      </c>
      <c r="AF15" s="12">
        <f t="shared" si="20"/>
        <v>1058.652</v>
      </c>
      <c r="AG15" s="12">
        <f t="shared" si="20"/>
        <v>1738.0440000000001</v>
      </c>
      <c r="AH15" s="12">
        <f t="shared" si="20"/>
        <v>1633.212</v>
      </c>
      <c r="AI15" s="12">
        <f t="shared" si="20"/>
        <v>830.08799999999997</v>
      </c>
      <c r="AJ15" s="12">
        <f t="shared" si="20"/>
        <v>1777.86</v>
      </c>
      <c r="AK15" s="12">
        <f t="shared" si="20"/>
        <v>847.476</v>
      </c>
      <c r="AL15" s="12">
        <f t="shared" si="20"/>
        <v>1305.864</v>
      </c>
      <c r="AM15" s="12">
        <f t="shared" si="20"/>
        <v>1293.768</v>
      </c>
      <c r="AN15" s="32" t="s">
        <v>55</v>
      </c>
      <c r="AO15" s="28" t="s">
        <v>19</v>
      </c>
      <c r="AP15" s="28">
        <v>0.21</v>
      </c>
      <c r="AQ15" s="12">
        <f>$AP$15*12*AQ35</f>
        <v>1073.268</v>
      </c>
      <c r="AR15" s="12">
        <f t="shared" ref="AR15:BB15" si="21">$AP$15*12*AR35</f>
        <v>1090.152</v>
      </c>
      <c r="AS15" s="12">
        <f t="shared" si="21"/>
        <v>1157.6879999999999</v>
      </c>
      <c r="AT15" s="12">
        <f t="shared" si="21"/>
        <v>1020.8520000000001</v>
      </c>
      <c r="AU15" s="12">
        <f t="shared" si="21"/>
        <v>1076.796</v>
      </c>
      <c r="AV15" s="12">
        <f t="shared" si="21"/>
        <v>1054.3679999999999</v>
      </c>
      <c r="AW15" s="12">
        <f t="shared" si="21"/>
        <v>1021.6079999999999</v>
      </c>
      <c r="AX15" s="12">
        <f t="shared" si="21"/>
        <v>1062.18</v>
      </c>
      <c r="AY15" s="12">
        <f t="shared" si="21"/>
        <v>1046.0520000000001</v>
      </c>
      <c r="AZ15" s="12">
        <f t="shared" si="21"/>
        <v>1555.0920000000001</v>
      </c>
      <c r="BA15" s="12">
        <f t="shared" si="21"/>
        <v>1303.0920000000001</v>
      </c>
      <c r="BB15" s="12">
        <f t="shared" si="21"/>
        <v>1322.4959999999999</v>
      </c>
      <c r="BC15" s="12">
        <f t="shared" ref="BC15" si="22">$AP$15*12*BC35</f>
        <v>1434.384</v>
      </c>
    </row>
    <row r="16" spans="1:55" s="13" customFormat="1" x14ac:dyDescent="0.2">
      <c r="A16" s="32" t="s">
        <v>25</v>
      </c>
      <c r="B16" s="28" t="s">
        <v>8</v>
      </c>
      <c r="C16" s="28">
        <v>0.49</v>
      </c>
      <c r="D16" s="12">
        <f>$C$16*12*D35</f>
        <v>3144.0360000000001</v>
      </c>
      <c r="E16" s="12">
        <f t="shared" ref="E16:H16" si="23">$C$16*12*E35</f>
        <v>3125.808</v>
      </c>
      <c r="F16" s="12">
        <f t="shared" si="23"/>
        <v>4361.7839999999997</v>
      </c>
      <c r="G16" s="12">
        <f t="shared" si="23"/>
        <v>2394.924</v>
      </c>
      <c r="H16" s="12">
        <f t="shared" si="23"/>
        <v>2734.2</v>
      </c>
      <c r="I16" s="32" t="s">
        <v>25</v>
      </c>
      <c r="J16" s="28" t="s">
        <v>8</v>
      </c>
      <c r="K16" s="28">
        <v>0.49</v>
      </c>
      <c r="L16" s="12">
        <f>$K$16*12*L35</f>
        <v>2683.6319999999996</v>
      </c>
      <c r="M16" s="12">
        <f>$K$16*12*M35</f>
        <v>2390.808</v>
      </c>
      <c r="N16" s="32" t="s">
        <v>61</v>
      </c>
      <c r="O16" s="28" t="s">
        <v>8</v>
      </c>
      <c r="P16" s="28">
        <v>0.75</v>
      </c>
      <c r="Q16" s="12">
        <f>$P$16*12*Q35</f>
        <v>4704.3</v>
      </c>
      <c r="R16" s="32" t="s">
        <v>61</v>
      </c>
      <c r="S16" s="28" t="s">
        <v>8</v>
      </c>
      <c r="T16" s="28">
        <v>0.75</v>
      </c>
      <c r="U16" s="12">
        <f>$T$16*12*U35</f>
        <v>4186.8</v>
      </c>
      <c r="V16" s="12">
        <f>$T$16*12*V35</f>
        <v>3020.4</v>
      </c>
      <c r="W16" s="50" t="s">
        <v>61</v>
      </c>
      <c r="X16" s="48" t="s">
        <v>8</v>
      </c>
      <c r="Y16" s="48">
        <v>0.75</v>
      </c>
      <c r="Z16" s="12">
        <f>$Y$16*12*Z35</f>
        <v>4620.5999999999995</v>
      </c>
      <c r="AA16" s="12">
        <f t="shared" ref="AA16:AM16" si="24">$Y$16*12*AA35</f>
        <v>3661.2000000000003</v>
      </c>
      <c r="AB16" s="12">
        <f t="shared" si="24"/>
        <v>4690.8</v>
      </c>
      <c r="AC16" s="12">
        <f t="shared" si="24"/>
        <v>6582.5999999999995</v>
      </c>
      <c r="AD16" s="12">
        <f t="shared" si="24"/>
        <v>6454.8</v>
      </c>
      <c r="AE16" s="12">
        <f t="shared" si="24"/>
        <v>3734.1</v>
      </c>
      <c r="AF16" s="12">
        <f t="shared" si="24"/>
        <v>3780.9</v>
      </c>
      <c r="AG16" s="12">
        <f t="shared" si="24"/>
        <v>6207.3</v>
      </c>
      <c r="AH16" s="12">
        <f t="shared" si="24"/>
        <v>5832.9000000000005</v>
      </c>
      <c r="AI16" s="12">
        <f t="shared" si="24"/>
        <v>2964.6</v>
      </c>
      <c r="AJ16" s="12">
        <f t="shared" si="24"/>
        <v>6349.5</v>
      </c>
      <c r="AK16" s="12">
        <f t="shared" si="24"/>
        <v>3026.7000000000003</v>
      </c>
      <c r="AL16" s="12">
        <f t="shared" si="24"/>
        <v>4663.8</v>
      </c>
      <c r="AM16" s="12">
        <f t="shared" si="24"/>
        <v>4620.5999999999995</v>
      </c>
      <c r="AN16" s="32" t="s">
        <v>61</v>
      </c>
      <c r="AO16" s="28" t="s">
        <v>8</v>
      </c>
      <c r="AP16" s="28">
        <v>0.75</v>
      </c>
      <c r="AQ16" s="12">
        <f>$AP$16*12*AQ35</f>
        <v>3833.1</v>
      </c>
      <c r="AR16" s="12">
        <f t="shared" ref="AR16:BB16" si="25">$AP$16*12*AR35</f>
        <v>3893.4</v>
      </c>
      <c r="AS16" s="12">
        <f t="shared" si="25"/>
        <v>4134.5999999999995</v>
      </c>
      <c r="AT16" s="12">
        <f t="shared" si="25"/>
        <v>3645.9</v>
      </c>
      <c r="AU16" s="12">
        <f t="shared" si="25"/>
        <v>3845.7000000000003</v>
      </c>
      <c r="AV16" s="12">
        <f t="shared" si="25"/>
        <v>3765.6</v>
      </c>
      <c r="AW16" s="12">
        <f t="shared" si="25"/>
        <v>3648.6</v>
      </c>
      <c r="AX16" s="12">
        <f t="shared" si="25"/>
        <v>3793.5</v>
      </c>
      <c r="AY16" s="12">
        <f t="shared" si="25"/>
        <v>3735.9</v>
      </c>
      <c r="AZ16" s="12">
        <f t="shared" si="25"/>
        <v>5553.9000000000005</v>
      </c>
      <c r="BA16" s="12">
        <f t="shared" si="25"/>
        <v>4653.9000000000005</v>
      </c>
      <c r="BB16" s="12">
        <f t="shared" si="25"/>
        <v>4723.2</v>
      </c>
      <c r="BC16" s="12">
        <f t="shared" ref="BC16" si="26">$AP$16*12*BC35</f>
        <v>5122.8</v>
      </c>
    </row>
    <row r="17" spans="1:55" s="13" customFormat="1" x14ac:dyDescent="0.2">
      <c r="A17" s="32" t="s">
        <v>26</v>
      </c>
      <c r="B17" s="28" t="s">
        <v>20</v>
      </c>
      <c r="C17" s="28">
        <v>0.37</v>
      </c>
      <c r="D17" s="12">
        <f>$C$17*12*D35</f>
        <v>2374.0679999999998</v>
      </c>
      <c r="E17" s="12">
        <f t="shared" ref="E17:H17" si="27">$C$17*12*E35</f>
        <v>2360.3039999999996</v>
      </c>
      <c r="F17" s="12">
        <f t="shared" si="27"/>
        <v>3293.5919999999996</v>
      </c>
      <c r="G17" s="12">
        <f t="shared" si="27"/>
        <v>1808.4119999999998</v>
      </c>
      <c r="H17" s="12">
        <f t="shared" si="27"/>
        <v>2064.6</v>
      </c>
      <c r="I17" s="32" t="s">
        <v>26</v>
      </c>
      <c r="J17" s="28" t="s">
        <v>20</v>
      </c>
      <c r="K17" s="28">
        <v>0.37</v>
      </c>
      <c r="L17" s="12">
        <f>$K$17*12*L35</f>
        <v>2026.4159999999997</v>
      </c>
      <c r="M17" s="12">
        <f>$K$17*12*M35</f>
        <v>1805.3039999999999</v>
      </c>
      <c r="N17" s="32" t="s">
        <v>26</v>
      </c>
      <c r="O17" s="28" t="s">
        <v>20</v>
      </c>
      <c r="P17" s="28">
        <v>0.37</v>
      </c>
      <c r="Q17" s="12">
        <f>$P$17*12*Q35</f>
        <v>2320.788</v>
      </c>
      <c r="R17" s="32" t="s">
        <v>26</v>
      </c>
      <c r="S17" s="28" t="s">
        <v>20</v>
      </c>
      <c r="T17" s="28">
        <v>0.37</v>
      </c>
      <c r="U17" s="12">
        <f>$T$17*12*U35</f>
        <v>2065.4879999999998</v>
      </c>
      <c r="V17" s="12">
        <f>$T$17*12*V35</f>
        <v>1490.0639999999999</v>
      </c>
      <c r="W17" s="50" t="s">
        <v>26</v>
      </c>
      <c r="X17" s="48" t="s">
        <v>20</v>
      </c>
      <c r="Y17" s="48">
        <v>0.37</v>
      </c>
      <c r="Z17" s="12">
        <f>$Y$17*12*Z35</f>
        <v>2279.4959999999996</v>
      </c>
      <c r="AA17" s="12">
        <f t="shared" ref="AA17:AM17" si="28">$Y$17*12*AA35</f>
        <v>1806.1919999999998</v>
      </c>
      <c r="AB17" s="12">
        <f t="shared" si="28"/>
        <v>2314.1280000000002</v>
      </c>
      <c r="AC17" s="12">
        <f t="shared" si="28"/>
        <v>3247.4159999999997</v>
      </c>
      <c r="AD17" s="12">
        <f t="shared" si="28"/>
        <v>3184.3679999999999</v>
      </c>
      <c r="AE17" s="12">
        <f t="shared" si="28"/>
        <v>1842.1559999999997</v>
      </c>
      <c r="AF17" s="12">
        <f t="shared" si="28"/>
        <v>1865.2439999999999</v>
      </c>
      <c r="AG17" s="12">
        <f t="shared" si="28"/>
        <v>3062.268</v>
      </c>
      <c r="AH17" s="12">
        <f t="shared" si="28"/>
        <v>2877.5639999999999</v>
      </c>
      <c r="AI17" s="12">
        <f t="shared" si="28"/>
        <v>1462.5359999999998</v>
      </c>
      <c r="AJ17" s="12">
        <f t="shared" si="28"/>
        <v>3132.4199999999996</v>
      </c>
      <c r="AK17" s="12">
        <f t="shared" si="28"/>
        <v>1493.1719999999998</v>
      </c>
      <c r="AL17" s="12">
        <f t="shared" si="28"/>
        <v>2300.808</v>
      </c>
      <c r="AM17" s="12">
        <f t="shared" si="28"/>
        <v>2279.4959999999996</v>
      </c>
      <c r="AN17" s="32" t="s">
        <v>26</v>
      </c>
      <c r="AO17" s="28" t="s">
        <v>20</v>
      </c>
      <c r="AP17" s="28">
        <v>0.37</v>
      </c>
      <c r="AQ17" s="12">
        <f>$AP$17*12*AQ35</f>
        <v>1890.9959999999996</v>
      </c>
      <c r="AR17" s="12">
        <f t="shared" ref="AR17:BB17" si="29">$AP$17*12*AR35</f>
        <v>1920.7439999999999</v>
      </c>
      <c r="AS17" s="12">
        <f t="shared" si="29"/>
        <v>2039.7359999999996</v>
      </c>
      <c r="AT17" s="12">
        <f t="shared" si="29"/>
        <v>1798.644</v>
      </c>
      <c r="AU17" s="12">
        <f t="shared" si="29"/>
        <v>1897.2119999999998</v>
      </c>
      <c r="AV17" s="12">
        <f t="shared" si="29"/>
        <v>1857.6959999999997</v>
      </c>
      <c r="AW17" s="12">
        <f t="shared" si="29"/>
        <v>1799.9759999999997</v>
      </c>
      <c r="AX17" s="12">
        <f t="shared" si="29"/>
        <v>1871.4599999999998</v>
      </c>
      <c r="AY17" s="12">
        <f t="shared" si="29"/>
        <v>1843.0439999999999</v>
      </c>
      <c r="AZ17" s="12">
        <f t="shared" si="29"/>
        <v>2739.924</v>
      </c>
      <c r="BA17" s="12">
        <f t="shared" si="29"/>
        <v>2295.924</v>
      </c>
      <c r="BB17" s="12">
        <f t="shared" si="29"/>
        <v>2330.1119999999996</v>
      </c>
      <c r="BC17" s="12">
        <f t="shared" ref="BC17" si="30">$AP$17*12*BC35</f>
        <v>2527.248</v>
      </c>
    </row>
    <row r="18" spans="1:55" s="13" customFormat="1" ht="57.75" customHeight="1" x14ac:dyDescent="0.2">
      <c r="A18" s="33" t="s">
        <v>27</v>
      </c>
      <c r="B18" s="34" t="s">
        <v>7</v>
      </c>
      <c r="C18" s="28">
        <v>0.3</v>
      </c>
      <c r="D18" s="12">
        <f>$C$18*12*D35</f>
        <v>1924.92</v>
      </c>
      <c r="E18" s="12">
        <f t="shared" ref="E18:H18" si="31">$C$18*12*E35</f>
        <v>1913.76</v>
      </c>
      <c r="F18" s="12">
        <f t="shared" si="31"/>
        <v>2670.4799999999996</v>
      </c>
      <c r="G18" s="12">
        <f t="shared" si="31"/>
        <v>1466.28</v>
      </c>
      <c r="H18" s="12">
        <f t="shared" si="31"/>
        <v>1673.9999999999998</v>
      </c>
      <c r="I18" s="33" t="s">
        <v>27</v>
      </c>
      <c r="J18" s="34" t="s">
        <v>7</v>
      </c>
      <c r="K18" s="28">
        <v>0.3</v>
      </c>
      <c r="L18" s="12">
        <f>$K$18*12*L35</f>
        <v>1643.0399999999997</v>
      </c>
      <c r="M18" s="12">
        <f>$K$18*12*M35</f>
        <v>1463.76</v>
      </c>
      <c r="N18" s="33" t="s">
        <v>27</v>
      </c>
      <c r="O18" s="34" t="s">
        <v>7</v>
      </c>
      <c r="P18" s="28">
        <v>0.3</v>
      </c>
      <c r="Q18" s="12">
        <f>$P$18*12*Q35</f>
        <v>1881.72</v>
      </c>
      <c r="R18" s="33" t="s">
        <v>27</v>
      </c>
      <c r="S18" s="34" t="s">
        <v>7</v>
      </c>
      <c r="T18" s="28">
        <v>0.3</v>
      </c>
      <c r="U18" s="12">
        <f>$T$18*12*U35</f>
        <v>1674.7199999999998</v>
      </c>
      <c r="V18" s="12">
        <f>$T$18*12*V35</f>
        <v>1208.1599999999999</v>
      </c>
      <c r="W18" s="51" t="s">
        <v>27</v>
      </c>
      <c r="X18" s="52" t="s">
        <v>7</v>
      </c>
      <c r="Y18" s="48">
        <v>0.3</v>
      </c>
      <c r="Z18" s="12">
        <f>$Y$18*12*Z35</f>
        <v>1848.2399999999998</v>
      </c>
      <c r="AA18" s="12">
        <f t="shared" ref="AA18:AM18" si="32">$Y$18*12*AA35</f>
        <v>1464.4799999999998</v>
      </c>
      <c r="AB18" s="12">
        <f t="shared" si="32"/>
        <v>1876.32</v>
      </c>
      <c r="AC18" s="12">
        <f t="shared" si="32"/>
        <v>2633.0399999999995</v>
      </c>
      <c r="AD18" s="12">
        <f t="shared" si="32"/>
        <v>2581.92</v>
      </c>
      <c r="AE18" s="12">
        <f t="shared" si="32"/>
        <v>1493.6399999999999</v>
      </c>
      <c r="AF18" s="12">
        <f t="shared" si="32"/>
        <v>1512.36</v>
      </c>
      <c r="AG18" s="12">
        <f t="shared" si="32"/>
        <v>2482.92</v>
      </c>
      <c r="AH18" s="12">
        <f t="shared" si="32"/>
        <v>2333.16</v>
      </c>
      <c r="AI18" s="12">
        <f t="shared" si="32"/>
        <v>1185.8399999999997</v>
      </c>
      <c r="AJ18" s="12">
        <f t="shared" si="32"/>
        <v>2539.7999999999997</v>
      </c>
      <c r="AK18" s="12">
        <f t="shared" si="32"/>
        <v>1210.6799999999998</v>
      </c>
      <c r="AL18" s="12">
        <f t="shared" si="32"/>
        <v>1865.52</v>
      </c>
      <c r="AM18" s="12">
        <f t="shared" si="32"/>
        <v>1848.2399999999998</v>
      </c>
      <c r="AN18" s="33" t="s">
        <v>27</v>
      </c>
      <c r="AO18" s="34" t="s">
        <v>7</v>
      </c>
      <c r="AP18" s="28">
        <v>0.3</v>
      </c>
      <c r="AQ18" s="12">
        <f>$AP$18*12*AQ35</f>
        <v>1533.2399999999998</v>
      </c>
      <c r="AR18" s="12">
        <f t="shared" ref="AR18:BB18" si="33">$AP$18*12*AR35</f>
        <v>1557.36</v>
      </c>
      <c r="AS18" s="12">
        <f t="shared" si="33"/>
        <v>1653.8399999999997</v>
      </c>
      <c r="AT18" s="12">
        <f t="shared" si="33"/>
        <v>1458.36</v>
      </c>
      <c r="AU18" s="12">
        <f t="shared" si="33"/>
        <v>1538.28</v>
      </c>
      <c r="AV18" s="12">
        <f t="shared" si="33"/>
        <v>1506.2399999999998</v>
      </c>
      <c r="AW18" s="12">
        <f t="shared" si="33"/>
        <v>1459.4399999999998</v>
      </c>
      <c r="AX18" s="12">
        <f t="shared" si="33"/>
        <v>1517.3999999999999</v>
      </c>
      <c r="AY18" s="12">
        <f t="shared" si="33"/>
        <v>1494.36</v>
      </c>
      <c r="AZ18" s="12">
        <f t="shared" si="33"/>
        <v>2221.56</v>
      </c>
      <c r="BA18" s="12">
        <f t="shared" si="33"/>
        <v>1861.56</v>
      </c>
      <c r="BB18" s="12">
        <f t="shared" si="33"/>
        <v>1889.2799999999997</v>
      </c>
      <c r="BC18" s="12">
        <f t="shared" ref="BC18" si="34">$AP$18*12*BC35</f>
        <v>2049.12</v>
      </c>
    </row>
    <row r="19" spans="1:55" s="13" customFormat="1" ht="38.25" customHeight="1" x14ac:dyDescent="0.2">
      <c r="A19" s="30" t="s">
        <v>28</v>
      </c>
      <c r="B19" s="28" t="s">
        <v>33</v>
      </c>
      <c r="C19" s="28">
        <v>7.0000000000000007E-2</v>
      </c>
      <c r="D19" s="12">
        <f>$C$19*12*D35</f>
        <v>449.14800000000008</v>
      </c>
      <c r="E19" s="12">
        <f t="shared" ref="E19:H19" si="35">$C$19*12*E35</f>
        <v>446.54400000000004</v>
      </c>
      <c r="F19" s="12">
        <f t="shared" si="35"/>
        <v>623.11199999999997</v>
      </c>
      <c r="G19" s="12">
        <f t="shared" si="35"/>
        <v>342.13200000000006</v>
      </c>
      <c r="H19" s="12">
        <f t="shared" si="35"/>
        <v>390.6</v>
      </c>
      <c r="I19" s="30" t="s">
        <v>28</v>
      </c>
      <c r="J19" s="28" t="s">
        <v>33</v>
      </c>
      <c r="K19" s="28">
        <v>7.0000000000000007E-2</v>
      </c>
      <c r="L19" s="12">
        <f>$K$19*12*L35</f>
        <v>383.37600000000003</v>
      </c>
      <c r="M19" s="12">
        <f>$K$19*12*M35</f>
        <v>341.54400000000004</v>
      </c>
      <c r="N19" s="30" t="s">
        <v>28</v>
      </c>
      <c r="O19" s="28" t="s">
        <v>56</v>
      </c>
      <c r="P19" s="28">
        <v>7.0000000000000007E-2</v>
      </c>
      <c r="Q19" s="12">
        <f>$P$19*12*Q35</f>
        <v>439.0680000000001</v>
      </c>
      <c r="R19" s="30" t="s">
        <v>28</v>
      </c>
      <c r="S19" s="28" t="s">
        <v>56</v>
      </c>
      <c r="T19" s="28">
        <v>7.0000000000000007E-2</v>
      </c>
      <c r="U19" s="12">
        <f>$T$19*12*U35</f>
        <v>390.76800000000003</v>
      </c>
      <c r="V19" s="12">
        <f>$T$19*12*V35</f>
        <v>281.90400000000005</v>
      </c>
      <c r="W19" s="51" t="s">
        <v>28</v>
      </c>
      <c r="X19" s="48" t="s">
        <v>56</v>
      </c>
      <c r="Y19" s="48">
        <v>7.0000000000000007E-2</v>
      </c>
      <c r="Z19" s="12">
        <f>$Y$19*12*Z35</f>
        <v>431.25600000000003</v>
      </c>
      <c r="AA19" s="12">
        <f t="shared" ref="AA19:AM19" si="36">$Y$19*12*AA35</f>
        <v>341.71200000000005</v>
      </c>
      <c r="AB19" s="12">
        <f t="shared" si="36"/>
        <v>437.80800000000011</v>
      </c>
      <c r="AC19" s="12">
        <f t="shared" si="36"/>
        <v>614.37600000000009</v>
      </c>
      <c r="AD19" s="12">
        <f t="shared" si="36"/>
        <v>602.44800000000009</v>
      </c>
      <c r="AE19" s="12">
        <f t="shared" si="36"/>
        <v>348.51600000000002</v>
      </c>
      <c r="AF19" s="12">
        <f t="shared" si="36"/>
        <v>352.88400000000007</v>
      </c>
      <c r="AG19" s="12">
        <f t="shared" si="36"/>
        <v>579.34800000000007</v>
      </c>
      <c r="AH19" s="12">
        <f t="shared" si="36"/>
        <v>544.40400000000011</v>
      </c>
      <c r="AI19" s="12">
        <f t="shared" si="36"/>
        <v>276.69600000000003</v>
      </c>
      <c r="AJ19" s="12">
        <f t="shared" si="36"/>
        <v>592.62</v>
      </c>
      <c r="AK19" s="12">
        <f t="shared" si="36"/>
        <v>282.49200000000002</v>
      </c>
      <c r="AL19" s="12">
        <f t="shared" si="36"/>
        <v>435.28800000000007</v>
      </c>
      <c r="AM19" s="12">
        <f t="shared" si="36"/>
        <v>431.25600000000003</v>
      </c>
      <c r="AN19" s="30" t="s">
        <v>28</v>
      </c>
      <c r="AO19" s="28" t="s">
        <v>56</v>
      </c>
      <c r="AP19" s="28">
        <v>7.0000000000000007E-2</v>
      </c>
      <c r="AQ19" s="12">
        <f>$AP$19*12*AQ35</f>
        <v>357.75600000000003</v>
      </c>
      <c r="AR19" s="12">
        <f t="shared" ref="AR19:BB19" si="37">$AP$19*12*AR35</f>
        <v>363.38400000000007</v>
      </c>
      <c r="AS19" s="12">
        <f t="shared" si="37"/>
        <v>385.89600000000002</v>
      </c>
      <c r="AT19" s="12">
        <f t="shared" si="37"/>
        <v>340.28400000000005</v>
      </c>
      <c r="AU19" s="12">
        <f t="shared" si="37"/>
        <v>358.93200000000002</v>
      </c>
      <c r="AV19" s="12">
        <f t="shared" si="37"/>
        <v>351.45600000000002</v>
      </c>
      <c r="AW19" s="12">
        <f t="shared" si="37"/>
        <v>340.536</v>
      </c>
      <c r="AX19" s="12">
        <f t="shared" si="37"/>
        <v>354.06000000000006</v>
      </c>
      <c r="AY19" s="12">
        <f t="shared" si="37"/>
        <v>348.68400000000003</v>
      </c>
      <c r="AZ19" s="12">
        <f t="shared" si="37"/>
        <v>518.36400000000003</v>
      </c>
      <c r="BA19" s="12">
        <f t="shared" si="37"/>
        <v>434.36400000000003</v>
      </c>
      <c r="BB19" s="12">
        <f t="shared" si="37"/>
        <v>440.83199999999999</v>
      </c>
      <c r="BC19" s="12">
        <f t="shared" ref="BC19" si="38">$AP$19*12*BC35</f>
        <v>478.1280000000001</v>
      </c>
    </row>
    <row r="20" spans="1:55" s="13" customFormat="1" x14ac:dyDescent="0.2">
      <c r="A20" s="32" t="s">
        <v>29</v>
      </c>
      <c r="B20" s="34" t="s">
        <v>34</v>
      </c>
      <c r="C20" s="28">
        <v>2.4900000000000002</v>
      </c>
      <c r="D20" s="12">
        <f>$C$20*12*D35</f>
        <v>15976.836000000003</v>
      </c>
      <c r="E20" s="12">
        <f t="shared" ref="E20:H20" si="39">$C$20*12*E35</f>
        <v>15884.208000000002</v>
      </c>
      <c r="F20" s="12">
        <f t="shared" si="39"/>
        <v>22164.984</v>
      </c>
      <c r="G20" s="12">
        <f t="shared" si="39"/>
        <v>12170.124000000002</v>
      </c>
      <c r="H20" s="12">
        <f t="shared" si="39"/>
        <v>13894.2</v>
      </c>
      <c r="I20" s="32" t="s">
        <v>29</v>
      </c>
      <c r="J20" s="34" t="s">
        <v>34</v>
      </c>
      <c r="K20" s="28">
        <v>2.4900000000000002</v>
      </c>
      <c r="L20" s="12">
        <f>$K$20*12*L35</f>
        <v>13637.232</v>
      </c>
      <c r="M20" s="12">
        <f>$K$20*12*M35</f>
        <v>12149.208000000002</v>
      </c>
      <c r="N20" s="32" t="s">
        <v>29</v>
      </c>
      <c r="O20" s="34" t="s">
        <v>62</v>
      </c>
      <c r="P20" s="28">
        <v>3.34</v>
      </c>
      <c r="Q20" s="12">
        <f>$P$20*12*Q35</f>
        <v>20949.816000000003</v>
      </c>
      <c r="R20" s="32" t="s">
        <v>29</v>
      </c>
      <c r="S20" s="34" t="s">
        <v>62</v>
      </c>
      <c r="T20" s="28">
        <v>3.34</v>
      </c>
      <c r="U20" s="12">
        <f>$T$20*12*U35</f>
        <v>18645.216</v>
      </c>
      <c r="V20" s="12">
        <f>$T$20*12*V35</f>
        <v>13450.848</v>
      </c>
      <c r="W20" s="50" t="s">
        <v>29</v>
      </c>
      <c r="X20" s="52" t="s">
        <v>62</v>
      </c>
      <c r="Y20" s="48">
        <v>3.34</v>
      </c>
      <c r="Z20" s="12">
        <f>$Y$20*12*Z35</f>
        <v>20577.071999999996</v>
      </c>
      <c r="AA20" s="12">
        <f t="shared" ref="AA20:AM20" si="40">$Y$20*12*AA35</f>
        <v>16304.544</v>
      </c>
      <c r="AB20" s="12">
        <f t="shared" si="40"/>
        <v>20889.696</v>
      </c>
      <c r="AC20" s="12">
        <f t="shared" si="40"/>
        <v>29314.511999999999</v>
      </c>
      <c r="AD20" s="12">
        <f t="shared" si="40"/>
        <v>28745.376</v>
      </c>
      <c r="AE20" s="12">
        <f t="shared" si="40"/>
        <v>16629.191999999999</v>
      </c>
      <c r="AF20" s="12">
        <f t="shared" si="40"/>
        <v>16837.608</v>
      </c>
      <c r="AG20" s="12">
        <f t="shared" si="40"/>
        <v>27643.175999999999</v>
      </c>
      <c r="AH20" s="12">
        <f t="shared" si="40"/>
        <v>25975.847999999998</v>
      </c>
      <c r="AI20" s="12">
        <f t="shared" si="40"/>
        <v>13202.351999999999</v>
      </c>
      <c r="AJ20" s="12">
        <f t="shared" si="40"/>
        <v>28276.44</v>
      </c>
      <c r="AK20" s="12">
        <f t="shared" si="40"/>
        <v>13478.904</v>
      </c>
      <c r="AL20" s="12">
        <f t="shared" si="40"/>
        <v>20769.456000000002</v>
      </c>
      <c r="AM20" s="12">
        <f t="shared" si="40"/>
        <v>20577.071999999996</v>
      </c>
      <c r="AN20" s="32" t="s">
        <v>29</v>
      </c>
      <c r="AO20" s="34" t="s">
        <v>62</v>
      </c>
      <c r="AP20" s="28">
        <v>3.34</v>
      </c>
      <c r="AQ20" s="12">
        <f>$AP$20*12*AQ35</f>
        <v>17070.072</v>
      </c>
      <c r="AR20" s="12">
        <f t="shared" ref="AR20:BB20" si="41">$AP$20*12*AR35</f>
        <v>17338.608</v>
      </c>
      <c r="AS20" s="12">
        <f t="shared" si="41"/>
        <v>18412.751999999997</v>
      </c>
      <c r="AT20" s="12">
        <f t="shared" si="41"/>
        <v>16236.407999999999</v>
      </c>
      <c r="AU20" s="12">
        <f t="shared" si="41"/>
        <v>17126.184000000001</v>
      </c>
      <c r="AV20" s="12">
        <f t="shared" si="41"/>
        <v>16769.471999999998</v>
      </c>
      <c r="AW20" s="12">
        <f t="shared" si="41"/>
        <v>16248.431999999999</v>
      </c>
      <c r="AX20" s="12">
        <f t="shared" si="41"/>
        <v>16893.719999999998</v>
      </c>
      <c r="AY20" s="12">
        <f t="shared" si="41"/>
        <v>16637.207999999999</v>
      </c>
      <c r="AZ20" s="12">
        <f t="shared" si="41"/>
        <v>24733.367999999999</v>
      </c>
      <c r="BA20" s="12">
        <f t="shared" si="41"/>
        <v>20725.367999999999</v>
      </c>
      <c r="BB20" s="12">
        <f t="shared" si="41"/>
        <v>21033.983999999997</v>
      </c>
      <c r="BC20" s="12">
        <f t="shared" ref="BC20" si="42">$AP$20*12*BC35</f>
        <v>22813.536</v>
      </c>
    </row>
    <row r="21" spans="1:55" s="13" customFormat="1" ht="27.75" customHeight="1" x14ac:dyDescent="0.2">
      <c r="A21" s="32"/>
      <c r="B21" s="28"/>
      <c r="C21" s="28"/>
      <c r="D21" s="12"/>
      <c r="E21" s="12"/>
      <c r="F21" s="12"/>
      <c r="G21" s="12"/>
      <c r="H21" s="12"/>
      <c r="I21" s="32"/>
      <c r="J21" s="28"/>
      <c r="K21" s="28"/>
      <c r="L21" s="12"/>
      <c r="M21" s="12"/>
      <c r="N21" s="32" t="s">
        <v>63</v>
      </c>
      <c r="O21" s="28" t="s">
        <v>1</v>
      </c>
      <c r="P21" s="28">
        <v>4.04</v>
      </c>
      <c r="Q21" s="12">
        <f>$P$21*12*Q35</f>
        <v>25340.496000000003</v>
      </c>
      <c r="R21" s="32" t="s">
        <v>63</v>
      </c>
      <c r="S21" s="28" t="s">
        <v>1</v>
      </c>
      <c r="T21" s="28">
        <v>4.04</v>
      </c>
      <c r="U21" s="12">
        <f>$T$21*12*U35</f>
        <v>22552.896000000001</v>
      </c>
      <c r="V21" s="12">
        <f>$T$21*12*V35</f>
        <v>16269.888000000003</v>
      </c>
      <c r="W21" s="50" t="s">
        <v>63</v>
      </c>
      <c r="X21" s="48" t="s">
        <v>1</v>
      </c>
      <c r="Y21" s="48">
        <v>4.04</v>
      </c>
      <c r="Z21" s="12">
        <f>$Y$21*12*Z35</f>
        <v>24889.632000000001</v>
      </c>
      <c r="AA21" s="12">
        <f t="shared" ref="AA21:AM21" si="43">$Y$21*12*AA35</f>
        <v>19721.664000000001</v>
      </c>
      <c r="AB21" s="12">
        <f t="shared" si="43"/>
        <v>25267.776000000005</v>
      </c>
      <c r="AC21" s="12">
        <f t="shared" si="43"/>
        <v>35458.272000000004</v>
      </c>
      <c r="AD21" s="12">
        <f t="shared" si="43"/>
        <v>34769.856000000007</v>
      </c>
      <c r="AE21" s="12">
        <f t="shared" si="43"/>
        <v>20114.351999999999</v>
      </c>
      <c r="AF21" s="12">
        <f t="shared" si="43"/>
        <v>20366.448000000004</v>
      </c>
      <c r="AG21" s="12">
        <f t="shared" si="43"/>
        <v>33436.656000000003</v>
      </c>
      <c r="AH21" s="12">
        <f t="shared" si="43"/>
        <v>31419.888000000003</v>
      </c>
      <c r="AI21" s="12">
        <f t="shared" si="43"/>
        <v>15969.312</v>
      </c>
      <c r="AJ21" s="12">
        <f t="shared" si="43"/>
        <v>34202.639999999999</v>
      </c>
      <c r="AK21" s="12">
        <f t="shared" si="43"/>
        <v>16303.824000000002</v>
      </c>
      <c r="AL21" s="12">
        <f t="shared" si="43"/>
        <v>25122.336000000003</v>
      </c>
      <c r="AM21" s="12">
        <f t="shared" si="43"/>
        <v>24889.632000000001</v>
      </c>
      <c r="AN21" s="32" t="s">
        <v>63</v>
      </c>
      <c r="AO21" s="28" t="s">
        <v>1</v>
      </c>
      <c r="AP21" s="28">
        <v>4.04</v>
      </c>
      <c r="AQ21" s="12">
        <f>$AP$21*12*AQ35</f>
        <v>20647.632000000001</v>
      </c>
      <c r="AR21" s="12">
        <f t="shared" ref="AR21:BB21" si="44">$AP$21*12*AR35</f>
        <v>20972.448000000004</v>
      </c>
      <c r="AS21" s="12">
        <f t="shared" si="44"/>
        <v>22271.712</v>
      </c>
      <c r="AT21" s="12">
        <f t="shared" si="44"/>
        <v>19639.248000000003</v>
      </c>
      <c r="AU21" s="12">
        <f t="shared" si="44"/>
        <v>20715.504000000001</v>
      </c>
      <c r="AV21" s="12">
        <f t="shared" si="44"/>
        <v>20284.031999999999</v>
      </c>
      <c r="AW21" s="12">
        <f t="shared" si="44"/>
        <v>19653.792000000001</v>
      </c>
      <c r="AX21" s="12">
        <f t="shared" si="44"/>
        <v>20434.320000000003</v>
      </c>
      <c r="AY21" s="12">
        <f t="shared" si="44"/>
        <v>20124.048000000003</v>
      </c>
      <c r="AZ21" s="12">
        <f t="shared" si="44"/>
        <v>29917.008000000005</v>
      </c>
      <c r="BA21" s="12">
        <f t="shared" si="44"/>
        <v>25069.008000000002</v>
      </c>
      <c r="BB21" s="12">
        <f t="shared" si="44"/>
        <v>25442.304</v>
      </c>
      <c r="BC21" s="12">
        <f t="shared" ref="BC21" si="45">$AP$21*12*BC35</f>
        <v>27594.816000000006</v>
      </c>
    </row>
    <row r="22" spans="1:55" s="13" customFormat="1" ht="12.75" customHeight="1" x14ac:dyDescent="0.2">
      <c r="A22" s="31" t="s">
        <v>6</v>
      </c>
      <c r="B22" s="28"/>
      <c r="C22" s="35">
        <f>SUM(C23:C25)</f>
        <v>2.4399999999999995</v>
      </c>
      <c r="D22" s="18">
        <f>SUM(D23:D25)</f>
        <v>15656.016</v>
      </c>
      <c r="E22" s="18">
        <f t="shared" ref="E22:H22" si="46">SUM(E23:E25)</f>
        <v>15565.248</v>
      </c>
      <c r="F22" s="18">
        <f t="shared" si="46"/>
        <v>21719.903999999999</v>
      </c>
      <c r="G22" s="18">
        <f t="shared" si="46"/>
        <v>11925.743999999999</v>
      </c>
      <c r="H22" s="18">
        <f t="shared" si="46"/>
        <v>13615.2</v>
      </c>
      <c r="I22" s="31" t="s">
        <v>6</v>
      </c>
      <c r="J22" s="28"/>
      <c r="K22" s="35">
        <f>SUM(K23:K25)</f>
        <v>4.04</v>
      </c>
      <c r="L22" s="18">
        <f>SUM(L23:L25)</f>
        <v>22126.271999999997</v>
      </c>
      <c r="M22" s="18">
        <f>SUM(M23:M25)</f>
        <v>19711.968000000001</v>
      </c>
      <c r="N22" s="31" t="s">
        <v>6</v>
      </c>
      <c r="O22" s="28"/>
      <c r="P22" s="35">
        <f>SUM(P23:P25)</f>
        <v>3.2199999999999998</v>
      </c>
      <c r="Q22" s="18">
        <f>SUM(Q23:Q25)</f>
        <v>20197.128000000001</v>
      </c>
      <c r="R22" s="31" t="s">
        <v>6</v>
      </c>
      <c r="S22" s="28"/>
      <c r="T22" s="35">
        <f>SUM(T23:T25)</f>
        <v>2.34</v>
      </c>
      <c r="U22" s="18">
        <f>SUM(U23:U25)</f>
        <v>13062.815999999999</v>
      </c>
      <c r="V22" s="18">
        <f>SUM(V23:V25)</f>
        <v>9423.648000000001</v>
      </c>
      <c r="W22" s="41" t="s">
        <v>6</v>
      </c>
      <c r="X22" s="48"/>
      <c r="Y22" s="49">
        <f>SUM(Y23:Y25)</f>
        <v>4.34</v>
      </c>
      <c r="Z22" s="18">
        <f>SUM(Z23:Z25)</f>
        <v>26737.871999999999</v>
      </c>
      <c r="AA22" s="18">
        <f t="shared" ref="AA22:AM22" si="47">SUM(AA23:AA25)</f>
        <v>21186.144</v>
      </c>
      <c r="AB22" s="18">
        <f t="shared" si="47"/>
        <v>27144.096000000001</v>
      </c>
      <c r="AC22" s="18">
        <f t="shared" si="47"/>
        <v>38091.311999999998</v>
      </c>
      <c r="AD22" s="18">
        <f t="shared" si="47"/>
        <v>37351.775999999998</v>
      </c>
      <c r="AE22" s="18">
        <f t="shared" si="47"/>
        <v>21607.991999999998</v>
      </c>
      <c r="AF22" s="18">
        <f t="shared" si="47"/>
        <v>21878.807999999997</v>
      </c>
      <c r="AG22" s="18">
        <f t="shared" si="47"/>
        <v>35919.576000000001</v>
      </c>
      <c r="AH22" s="18">
        <f t="shared" si="47"/>
        <v>33753.047999999995</v>
      </c>
      <c r="AI22" s="18">
        <f t="shared" si="47"/>
        <v>17155.151999999995</v>
      </c>
      <c r="AJ22" s="18">
        <f t="shared" si="47"/>
        <v>36742.44</v>
      </c>
      <c r="AK22" s="18">
        <f t="shared" si="47"/>
        <v>17514.503999999997</v>
      </c>
      <c r="AL22" s="18">
        <f t="shared" si="47"/>
        <v>26987.856</v>
      </c>
      <c r="AM22" s="18">
        <f t="shared" si="47"/>
        <v>26737.871999999999</v>
      </c>
      <c r="AN22" s="31" t="s">
        <v>6</v>
      </c>
      <c r="AO22" s="28"/>
      <c r="AP22" s="35">
        <f>SUM(AP23:AP25)</f>
        <v>3.2399999999999998</v>
      </c>
      <c r="AQ22" s="18">
        <f>SUM(AQ23:AQ25)</f>
        <v>16558.991999999998</v>
      </c>
      <c r="AR22" s="18">
        <f t="shared" ref="AR22:BC22" si="48">SUM(AR23:AR25)</f>
        <v>16819.487999999998</v>
      </c>
      <c r="AS22" s="18">
        <f t="shared" si="48"/>
        <v>17861.471999999998</v>
      </c>
      <c r="AT22" s="18">
        <f t="shared" si="48"/>
        <v>15750.288</v>
      </c>
      <c r="AU22" s="18">
        <f t="shared" si="48"/>
        <v>16613.423999999999</v>
      </c>
      <c r="AV22" s="18">
        <f t="shared" si="48"/>
        <v>16267.391999999996</v>
      </c>
      <c r="AW22" s="18">
        <f t="shared" si="48"/>
        <v>15761.952000000001</v>
      </c>
      <c r="AX22" s="18">
        <f t="shared" si="48"/>
        <v>16387.919999999998</v>
      </c>
      <c r="AY22" s="18">
        <f t="shared" si="48"/>
        <v>16139.088</v>
      </c>
      <c r="AZ22" s="18">
        <f t="shared" si="48"/>
        <v>23992.847999999998</v>
      </c>
      <c r="BA22" s="18">
        <f t="shared" si="48"/>
        <v>20104.847999999998</v>
      </c>
      <c r="BB22" s="18">
        <f t="shared" si="48"/>
        <v>20404.223999999998</v>
      </c>
      <c r="BC22" s="18">
        <f t="shared" si="48"/>
        <v>22130.495999999999</v>
      </c>
    </row>
    <row r="23" spans="1:55" s="13" customFormat="1" ht="39.75" customHeight="1" x14ac:dyDescent="0.2">
      <c r="A23" s="30" t="s">
        <v>40</v>
      </c>
      <c r="B23" s="28" t="s">
        <v>1</v>
      </c>
      <c r="C23" s="28">
        <v>1.1299999999999999</v>
      </c>
      <c r="D23" s="12">
        <f>$C$23*D35*12</f>
        <v>7250.5320000000002</v>
      </c>
      <c r="E23" s="12">
        <f t="shared" ref="E23:H23" si="49">$C$23*E35*12</f>
        <v>7208.4959999999992</v>
      </c>
      <c r="F23" s="12">
        <f t="shared" si="49"/>
        <v>10058.807999999999</v>
      </c>
      <c r="G23" s="12">
        <f t="shared" si="49"/>
        <v>5522.9879999999994</v>
      </c>
      <c r="H23" s="12">
        <f t="shared" si="49"/>
        <v>6305.4</v>
      </c>
      <c r="I23" s="30" t="s">
        <v>40</v>
      </c>
      <c r="J23" s="28" t="s">
        <v>1</v>
      </c>
      <c r="K23" s="28">
        <v>1.1299999999999999</v>
      </c>
      <c r="L23" s="12">
        <f>$K$23*L35*12</f>
        <v>6188.7839999999997</v>
      </c>
      <c r="M23" s="12">
        <f>$K$23*M35*12</f>
        <v>5513.4959999999992</v>
      </c>
      <c r="N23" s="30" t="s">
        <v>40</v>
      </c>
      <c r="O23" s="28" t="s">
        <v>1</v>
      </c>
      <c r="P23" s="28">
        <v>1.1100000000000001</v>
      </c>
      <c r="Q23" s="12">
        <f>$P$23*Q35*12</f>
        <v>6962.3640000000014</v>
      </c>
      <c r="R23" s="45" t="s">
        <v>40</v>
      </c>
      <c r="S23" s="28" t="s">
        <v>1</v>
      </c>
      <c r="T23" s="28">
        <v>1.1299999999999999</v>
      </c>
      <c r="U23" s="12">
        <f>$T$23*U35*12</f>
        <v>6308.1119999999992</v>
      </c>
      <c r="V23" s="12">
        <f>$T$23*V35*12</f>
        <v>4550.7359999999999</v>
      </c>
      <c r="W23" s="30" t="s">
        <v>40</v>
      </c>
      <c r="X23" s="48" t="s">
        <v>1</v>
      </c>
      <c r="Y23" s="48">
        <v>1.1299999999999999</v>
      </c>
      <c r="Z23" s="12">
        <f>$Y$23*Z35*12</f>
        <v>6961.7039999999997</v>
      </c>
      <c r="AA23" s="12">
        <f t="shared" ref="AA23:AM23" si="50">$Y$23*AA35*12</f>
        <v>5516.2079999999996</v>
      </c>
      <c r="AB23" s="12">
        <f t="shared" si="50"/>
        <v>7067.4719999999998</v>
      </c>
      <c r="AC23" s="12">
        <f t="shared" si="50"/>
        <v>9917.7839999999978</v>
      </c>
      <c r="AD23" s="12">
        <f t="shared" si="50"/>
        <v>9725.232</v>
      </c>
      <c r="AE23" s="12">
        <f t="shared" si="50"/>
        <v>5626.043999999999</v>
      </c>
      <c r="AF23" s="12">
        <f t="shared" si="50"/>
        <v>5696.5559999999996</v>
      </c>
      <c r="AG23" s="12">
        <f t="shared" si="50"/>
        <v>9352.3320000000003</v>
      </c>
      <c r="AH23" s="12">
        <f t="shared" si="50"/>
        <v>8788.235999999999</v>
      </c>
      <c r="AI23" s="12">
        <f t="shared" si="50"/>
        <v>4466.6639999999989</v>
      </c>
      <c r="AJ23" s="12">
        <f t="shared" si="50"/>
        <v>9566.5799999999981</v>
      </c>
      <c r="AK23" s="12">
        <f t="shared" si="50"/>
        <v>4560.2279999999992</v>
      </c>
      <c r="AL23" s="12">
        <f t="shared" si="50"/>
        <v>7026.7920000000004</v>
      </c>
      <c r="AM23" s="12">
        <f t="shared" si="50"/>
        <v>6961.7039999999997</v>
      </c>
      <c r="AN23" s="30" t="s">
        <v>40</v>
      </c>
      <c r="AO23" s="28" t="s">
        <v>1</v>
      </c>
      <c r="AP23" s="28">
        <v>1.1299999999999999</v>
      </c>
      <c r="AQ23" s="12">
        <f>$AP$23*AQ35*12</f>
        <v>5775.2039999999997</v>
      </c>
      <c r="AR23" s="12">
        <f t="shared" ref="AR23:BB23" si="51">$AP$23*AR35*12</f>
        <v>5866.0559999999996</v>
      </c>
      <c r="AS23" s="12">
        <f t="shared" si="51"/>
        <v>6229.4639999999999</v>
      </c>
      <c r="AT23" s="12">
        <f t="shared" si="51"/>
        <v>5493.1559999999999</v>
      </c>
      <c r="AU23" s="12">
        <f t="shared" si="51"/>
        <v>5794.1880000000001</v>
      </c>
      <c r="AV23" s="12">
        <f t="shared" si="51"/>
        <v>5673.503999999999</v>
      </c>
      <c r="AW23" s="12">
        <f t="shared" si="51"/>
        <v>5497.2239999999993</v>
      </c>
      <c r="AX23" s="12">
        <f t="shared" si="51"/>
        <v>5715.5399999999991</v>
      </c>
      <c r="AY23" s="12">
        <f t="shared" si="51"/>
        <v>5628.7559999999994</v>
      </c>
      <c r="AZ23" s="12">
        <f t="shared" si="51"/>
        <v>8367.8760000000002</v>
      </c>
      <c r="BA23" s="12">
        <f t="shared" si="51"/>
        <v>7011.8760000000002</v>
      </c>
      <c r="BB23" s="12">
        <f t="shared" si="51"/>
        <v>7116.2879999999986</v>
      </c>
      <c r="BC23" s="12">
        <f t="shared" ref="BC23" si="52">$AP$23*BC35*12</f>
        <v>7718.3520000000008</v>
      </c>
    </row>
    <row r="24" spans="1:55" s="13" customFormat="1" ht="59.25" customHeight="1" x14ac:dyDescent="0.2">
      <c r="A24" s="30" t="s">
        <v>41</v>
      </c>
      <c r="B24" s="34" t="s">
        <v>5</v>
      </c>
      <c r="C24" s="28">
        <v>0.16</v>
      </c>
      <c r="D24" s="12">
        <f>$C$24*D35*12</f>
        <v>1026.624</v>
      </c>
      <c r="E24" s="12">
        <f t="shared" ref="E24:H24" si="53">$C$24*E35*12</f>
        <v>1020.6720000000001</v>
      </c>
      <c r="F24" s="12">
        <f t="shared" si="53"/>
        <v>1424.2559999999999</v>
      </c>
      <c r="G24" s="12">
        <f t="shared" si="53"/>
        <v>782.01600000000008</v>
      </c>
      <c r="H24" s="12">
        <f t="shared" si="53"/>
        <v>892.80000000000007</v>
      </c>
      <c r="I24" s="30" t="s">
        <v>41</v>
      </c>
      <c r="J24" s="34" t="s">
        <v>5</v>
      </c>
      <c r="K24" s="28">
        <v>0.16</v>
      </c>
      <c r="L24" s="12">
        <f>$K$24*L35*12</f>
        <v>876.28800000000001</v>
      </c>
      <c r="M24" s="12">
        <f>$K$24*M35*12</f>
        <v>780.67200000000014</v>
      </c>
      <c r="N24" s="30" t="s">
        <v>41</v>
      </c>
      <c r="O24" s="34" t="s">
        <v>5</v>
      </c>
      <c r="P24" s="28">
        <v>0.16</v>
      </c>
      <c r="Q24" s="12">
        <f>$P$24*Q35*12</f>
        <v>1003.5840000000001</v>
      </c>
      <c r="R24" s="45" t="s">
        <v>41</v>
      </c>
      <c r="S24" s="34" t="s">
        <v>5</v>
      </c>
      <c r="T24" s="28">
        <v>0.16</v>
      </c>
      <c r="U24" s="12">
        <f>$T$24*U35*12</f>
        <v>893.18399999999997</v>
      </c>
      <c r="V24" s="12">
        <f>$T$24*V35*12</f>
        <v>644.35200000000009</v>
      </c>
      <c r="W24" s="30" t="s">
        <v>41</v>
      </c>
      <c r="X24" s="52" t="s">
        <v>5</v>
      </c>
      <c r="Y24" s="48">
        <v>0.16</v>
      </c>
      <c r="Z24" s="12">
        <f>$Y$24*Z35*12</f>
        <v>985.72799999999984</v>
      </c>
      <c r="AA24" s="12">
        <f t="shared" ref="AA24:AM24" si="54">$Y$24*AA35*12</f>
        <v>781.05600000000004</v>
      </c>
      <c r="AB24" s="12">
        <f t="shared" si="54"/>
        <v>1000.7040000000002</v>
      </c>
      <c r="AC24" s="12">
        <f t="shared" si="54"/>
        <v>1404.288</v>
      </c>
      <c r="AD24" s="12">
        <f t="shared" si="54"/>
        <v>1377.0240000000001</v>
      </c>
      <c r="AE24" s="12">
        <f t="shared" si="54"/>
        <v>796.60799999999995</v>
      </c>
      <c r="AF24" s="12">
        <f t="shared" si="54"/>
        <v>806.5920000000001</v>
      </c>
      <c r="AG24" s="12">
        <f t="shared" si="54"/>
        <v>1324.2240000000002</v>
      </c>
      <c r="AH24" s="12">
        <f t="shared" si="54"/>
        <v>1244.3520000000001</v>
      </c>
      <c r="AI24" s="12">
        <f t="shared" si="54"/>
        <v>632.44799999999998</v>
      </c>
      <c r="AJ24" s="12">
        <f t="shared" si="54"/>
        <v>1354.56</v>
      </c>
      <c r="AK24" s="12">
        <f t="shared" si="54"/>
        <v>645.69600000000003</v>
      </c>
      <c r="AL24" s="12">
        <f t="shared" si="54"/>
        <v>994.94400000000007</v>
      </c>
      <c r="AM24" s="12">
        <f t="shared" si="54"/>
        <v>985.72799999999984</v>
      </c>
      <c r="AN24" s="30" t="s">
        <v>41</v>
      </c>
      <c r="AO24" s="34" t="s">
        <v>5</v>
      </c>
      <c r="AP24" s="28">
        <v>0.16</v>
      </c>
      <c r="AQ24" s="12">
        <f>$AP$24*AQ35*12</f>
        <v>817.72799999999984</v>
      </c>
      <c r="AR24" s="12">
        <f t="shared" ref="AR24:BB24" si="55">$AP$24*AR35*12</f>
        <v>830.5920000000001</v>
      </c>
      <c r="AS24" s="12">
        <f t="shared" si="55"/>
        <v>882.048</v>
      </c>
      <c r="AT24" s="12">
        <f t="shared" si="55"/>
        <v>777.79200000000003</v>
      </c>
      <c r="AU24" s="12">
        <f t="shared" si="55"/>
        <v>820.41600000000017</v>
      </c>
      <c r="AV24" s="12">
        <f t="shared" si="55"/>
        <v>803.32799999999997</v>
      </c>
      <c r="AW24" s="12">
        <f t="shared" si="55"/>
        <v>778.36800000000005</v>
      </c>
      <c r="AX24" s="12">
        <f t="shared" si="55"/>
        <v>809.28</v>
      </c>
      <c r="AY24" s="12">
        <f t="shared" si="55"/>
        <v>796.99200000000019</v>
      </c>
      <c r="AZ24" s="12">
        <f t="shared" si="55"/>
        <v>1184.8320000000001</v>
      </c>
      <c r="BA24" s="12">
        <f t="shared" si="55"/>
        <v>992.83200000000011</v>
      </c>
      <c r="BB24" s="12">
        <f t="shared" si="55"/>
        <v>1007.6159999999999</v>
      </c>
      <c r="BC24" s="12">
        <f t="shared" ref="BC24" si="56">$AP$24*BC35*12</f>
        <v>1092.864</v>
      </c>
    </row>
    <row r="25" spans="1:55" s="13" customFormat="1" ht="73.5" customHeight="1" x14ac:dyDescent="0.2">
      <c r="A25" s="30" t="s">
        <v>42</v>
      </c>
      <c r="B25" s="28" t="s">
        <v>4</v>
      </c>
      <c r="C25" s="28">
        <v>1.1499999999999999</v>
      </c>
      <c r="D25" s="24">
        <f>$C$25*D35*12</f>
        <v>7378.86</v>
      </c>
      <c r="E25" s="24">
        <f t="shared" ref="E25:H25" si="57">$C$25*E35*12</f>
        <v>7336.08</v>
      </c>
      <c r="F25" s="24">
        <f t="shared" si="57"/>
        <v>10236.84</v>
      </c>
      <c r="G25" s="24">
        <f t="shared" si="57"/>
        <v>5620.74</v>
      </c>
      <c r="H25" s="24">
        <f t="shared" si="57"/>
        <v>6417</v>
      </c>
      <c r="I25" s="30" t="s">
        <v>42</v>
      </c>
      <c r="J25" s="28" t="s">
        <v>4</v>
      </c>
      <c r="K25" s="28">
        <v>2.75</v>
      </c>
      <c r="L25" s="24">
        <f>$K$25*L35*12</f>
        <v>15061.199999999999</v>
      </c>
      <c r="M25" s="24">
        <f>$K$25*M35*12</f>
        <v>13417.800000000001</v>
      </c>
      <c r="N25" s="30" t="s">
        <v>64</v>
      </c>
      <c r="O25" s="28" t="s">
        <v>4</v>
      </c>
      <c r="P25" s="28">
        <v>1.95</v>
      </c>
      <c r="Q25" s="24">
        <f>$P$25*Q35*12</f>
        <v>12231.18</v>
      </c>
      <c r="R25" s="45" t="s">
        <v>74</v>
      </c>
      <c r="S25" s="28" t="s">
        <v>4</v>
      </c>
      <c r="T25" s="28">
        <v>1.05</v>
      </c>
      <c r="U25" s="24">
        <f>$T$25*U35*12</f>
        <v>5861.52</v>
      </c>
      <c r="V25" s="24">
        <f>$T$25*V35*12</f>
        <v>4228.5600000000004</v>
      </c>
      <c r="W25" s="30" t="s">
        <v>78</v>
      </c>
      <c r="X25" s="48" t="s">
        <v>4</v>
      </c>
      <c r="Y25" s="48">
        <v>3.05</v>
      </c>
      <c r="Z25" s="24">
        <f>$Y$25*Z35*12</f>
        <v>18790.439999999999</v>
      </c>
      <c r="AA25" s="24">
        <f t="shared" ref="AA25:AM25" si="58">$Y$25*AA35*12</f>
        <v>14888.880000000001</v>
      </c>
      <c r="AB25" s="24">
        <f t="shared" si="58"/>
        <v>19075.920000000002</v>
      </c>
      <c r="AC25" s="24">
        <f t="shared" si="58"/>
        <v>26769.239999999998</v>
      </c>
      <c r="AD25" s="24">
        <f t="shared" si="58"/>
        <v>26249.52</v>
      </c>
      <c r="AE25" s="24">
        <f t="shared" si="58"/>
        <v>15185.34</v>
      </c>
      <c r="AF25" s="24">
        <f t="shared" si="58"/>
        <v>15375.66</v>
      </c>
      <c r="AG25" s="24">
        <f t="shared" si="58"/>
        <v>25243.02</v>
      </c>
      <c r="AH25" s="24">
        <f t="shared" si="58"/>
        <v>23720.46</v>
      </c>
      <c r="AI25" s="24">
        <f t="shared" si="58"/>
        <v>12056.039999999997</v>
      </c>
      <c r="AJ25" s="24">
        <f t="shared" si="58"/>
        <v>25821.300000000003</v>
      </c>
      <c r="AK25" s="24">
        <f t="shared" si="58"/>
        <v>12308.579999999998</v>
      </c>
      <c r="AL25" s="24">
        <f t="shared" si="58"/>
        <v>18966.12</v>
      </c>
      <c r="AM25" s="24">
        <f t="shared" si="58"/>
        <v>18790.439999999999</v>
      </c>
      <c r="AN25" s="30" t="s">
        <v>82</v>
      </c>
      <c r="AO25" s="28" t="s">
        <v>4</v>
      </c>
      <c r="AP25" s="28">
        <v>1.95</v>
      </c>
      <c r="AQ25" s="24">
        <f>$AP$25*AQ35*12</f>
        <v>9966.0599999999977</v>
      </c>
      <c r="AR25" s="24">
        <f t="shared" ref="AR25:BB25" si="59">$AP$25*AR35*12</f>
        <v>10122.84</v>
      </c>
      <c r="AS25" s="24">
        <f t="shared" si="59"/>
        <v>10749.96</v>
      </c>
      <c r="AT25" s="24">
        <f t="shared" si="59"/>
        <v>9479.34</v>
      </c>
      <c r="AU25" s="24">
        <f t="shared" si="59"/>
        <v>9998.82</v>
      </c>
      <c r="AV25" s="24">
        <f t="shared" si="59"/>
        <v>9790.5599999999977</v>
      </c>
      <c r="AW25" s="24">
        <f t="shared" si="59"/>
        <v>9486.36</v>
      </c>
      <c r="AX25" s="24">
        <f t="shared" si="59"/>
        <v>9863.0999999999985</v>
      </c>
      <c r="AY25" s="24">
        <f t="shared" si="59"/>
        <v>9713.34</v>
      </c>
      <c r="AZ25" s="24">
        <f t="shared" si="59"/>
        <v>14440.14</v>
      </c>
      <c r="BA25" s="24">
        <f t="shared" si="59"/>
        <v>12100.14</v>
      </c>
      <c r="BB25" s="24">
        <f t="shared" si="59"/>
        <v>12280.32</v>
      </c>
      <c r="BC25" s="24">
        <f t="shared" ref="BC25" si="60">$AP$25*BC35*12</f>
        <v>13319.28</v>
      </c>
    </row>
    <row r="26" spans="1:55" s="13" customFormat="1" ht="36" customHeight="1" x14ac:dyDescent="0.2">
      <c r="A26" s="27" t="s">
        <v>3</v>
      </c>
      <c r="B26" s="28"/>
      <c r="C26" s="35">
        <f>SUM(C27:C31)</f>
        <v>10.84</v>
      </c>
      <c r="D26" s="18">
        <f>SUM(D27:D31)</f>
        <v>69553.775999999998</v>
      </c>
      <c r="E26" s="18">
        <f t="shared" ref="E26:H26" si="61">SUM(E27:E31)</f>
        <v>69150.528000000006</v>
      </c>
      <c r="F26" s="18">
        <f t="shared" si="61"/>
        <v>96493.343999999997</v>
      </c>
      <c r="G26" s="18">
        <f t="shared" si="61"/>
        <v>52981.58400000001</v>
      </c>
      <c r="H26" s="18">
        <f t="shared" si="61"/>
        <v>60487.199999999997</v>
      </c>
      <c r="I26" s="27" t="s">
        <v>3</v>
      </c>
      <c r="J26" s="28"/>
      <c r="K26" s="35">
        <f>SUM(K27:K31)</f>
        <v>10.790000000000001</v>
      </c>
      <c r="L26" s="18">
        <f>SUM(L27:L31)</f>
        <v>59094.671999999999</v>
      </c>
      <c r="M26" s="18">
        <f>SUM(M27:M31)</f>
        <v>52646.567999999999</v>
      </c>
      <c r="N26" s="27" t="s">
        <v>3</v>
      </c>
      <c r="O26" s="28"/>
      <c r="P26" s="35">
        <f>SUM(P27:P31)</f>
        <v>6.08</v>
      </c>
      <c r="Q26" s="18">
        <f>SUM(Q27:Q31)</f>
        <v>38136.192000000003</v>
      </c>
      <c r="R26" s="27" t="s">
        <v>3</v>
      </c>
      <c r="S26" s="28"/>
      <c r="T26" s="35">
        <f>SUM(T27:T31)</f>
        <v>8.06</v>
      </c>
      <c r="U26" s="18">
        <f>SUM(U27:U31)</f>
        <v>44994.143999999993</v>
      </c>
      <c r="V26" s="18">
        <f>SUM(V27:V31)</f>
        <v>32459.232</v>
      </c>
      <c r="W26" s="47" t="s">
        <v>3</v>
      </c>
      <c r="X26" s="48"/>
      <c r="Y26" s="49">
        <f>SUM(Y27:Y31)</f>
        <v>7.6800000000000006</v>
      </c>
      <c r="Z26" s="18">
        <f>SUM(Z27:Z31)</f>
        <v>47314.943999999996</v>
      </c>
      <c r="AA26" s="18">
        <f t="shared" ref="AA26:AM26" si="62">SUM(AA27:AA31)</f>
        <v>37490.688000000009</v>
      </c>
      <c r="AB26" s="18">
        <f t="shared" si="62"/>
        <v>48033.792000000009</v>
      </c>
      <c r="AC26" s="18">
        <f t="shared" si="62"/>
        <v>67405.823999999993</v>
      </c>
      <c r="AD26" s="18">
        <f t="shared" si="62"/>
        <v>66097.152000000002</v>
      </c>
      <c r="AE26" s="18">
        <f t="shared" si="62"/>
        <v>38237.184000000001</v>
      </c>
      <c r="AF26" s="18">
        <f t="shared" si="62"/>
        <v>38716.416000000012</v>
      </c>
      <c r="AG26" s="18">
        <f t="shared" si="62"/>
        <v>63562.752</v>
      </c>
      <c r="AH26" s="18">
        <f t="shared" si="62"/>
        <v>59728.896000000008</v>
      </c>
      <c r="AI26" s="18">
        <f t="shared" si="62"/>
        <v>30357.503999999997</v>
      </c>
      <c r="AJ26" s="18">
        <f t="shared" si="62"/>
        <v>65018.879999999997</v>
      </c>
      <c r="AK26" s="18">
        <f t="shared" si="62"/>
        <v>30993.407999999996</v>
      </c>
      <c r="AL26" s="18">
        <f t="shared" si="62"/>
        <v>47757.312000000005</v>
      </c>
      <c r="AM26" s="18">
        <f t="shared" si="62"/>
        <v>47314.943999999996</v>
      </c>
      <c r="AN26" s="27" t="s">
        <v>3</v>
      </c>
      <c r="AO26" s="28"/>
      <c r="AP26" s="35">
        <f>SUM(AP27:AP31)</f>
        <v>6.23</v>
      </c>
      <c r="AQ26" s="18">
        <f>SUM(AQ27:AQ31)</f>
        <v>31840.284</v>
      </c>
      <c r="AR26" s="18">
        <f t="shared" ref="AR26:BC26" si="63">SUM(AR27:AR31)</f>
        <v>32341.176000000003</v>
      </c>
      <c r="AS26" s="18">
        <f t="shared" si="63"/>
        <v>34344.743999999999</v>
      </c>
      <c r="AT26" s="18">
        <f t="shared" si="63"/>
        <v>30285.276000000005</v>
      </c>
      <c r="AU26" s="18">
        <f t="shared" si="63"/>
        <v>31944.948000000004</v>
      </c>
      <c r="AV26" s="18">
        <f t="shared" si="63"/>
        <v>31279.583999999995</v>
      </c>
      <c r="AW26" s="18">
        <f t="shared" si="63"/>
        <v>30307.703999999998</v>
      </c>
      <c r="AX26" s="18">
        <f t="shared" si="63"/>
        <v>31511.34</v>
      </c>
      <c r="AY26" s="18">
        <f t="shared" si="63"/>
        <v>31032.876</v>
      </c>
      <c r="AZ26" s="18">
        <f t="shared" si="63"/>
        <v>46134.396000000008</v>
      </c>
      <c r="BA26" s="18">
        <f t="shared" si="63"/>
        <v>38658.396000000008</v>
      </c>
      <c r="BB26" s="18">
        <f t="shared" si="63"/>
        <v>39234.048000000003</v>
      </c>
      <c r="BC26" s="18">
        <f t="shared" si="63"/>
        <v>42553.392000000007</v>
      </c>
    </row>
    <row r="27" spans="1:55" s="13" customFormat="1" ht="101.25" customHeight="1" x14ac:dyDescent="0.2">
      <c r="A27" s="30" t="s">
        <v>43</v>
      </c>
      <c r="B27" s="34" t="s">
        <v>21</v>
      </c>
      <c r="C27" s="28">
        <v>6.45</v>
      </c>
      <c r="D27" s="12">
        <f>$C$27*12*D35</f>
        <v>41385.780000000006</v>
      </c>
      <c r="E27" s="12">
        <f t="shared" ref="E27:H27" si="64">$C$27*12*E35</f>
        <v>41145.840000000004</v>
      </c>
      <c r="F27" s="12">
        <f t="shared" si="64"/>
        <v>57415.32</v>
      </c>
      <c r="G27" s="12">
        <f t="shared" si="64"/>
        <v>31525.020000000004</v>
      </c>
      <c r="H27" s="12">
        <f t="shared" si="64"/>
        <v>35991</v>
      </c>
      <c r="I27" s="30" t="s">
        <v>43</v>
      </c>
      <c r="J27" s="34" t="s">
        <v>21</v>
      </c>
      <c r="K27" s="28">
        <v>6.45</v>
      </c>
      <c r="L27" s="12">
        <f>$K$27*12*L35</f>
        <v>35325.360000000001</v>
      </c>
      <c r="M27" s="12">
        <f>$K$27*12*M35</f>
        <v>31470.840000000004</v>
      </c>
      <c r="N27" s="30" t="s">
        <v>65</v>
      </c>
      <c r="O27" s="34" t="s">
        <v>66</v>
      </c>
      <c r="P27" s="28">
        <v>1.81</v>
      </c>
      <c r="Q27" s="12">
        <f>$P$27*12*Q35</f>
        <v>11353.044</v>
      </c>
      <c r="R27" s="45" t="s">
        <v>75</v>
      </c>
      <c r="S27" s="34" t="s">
        <v>76</v>
      </c>
      <c r="T27" s="28">
        <v>3.65</v>
      </c>
      <c r="U27" s="12">
        <f>$T$27*12*U35</f>
        <v>20375.759999999998</v>
      </c>
      <c r="V27" s="12">
        <f>$T$27*12*V35</f>
        <v>14699.28</v>
      </c>
      <c r="W27" s="30" t="s">
        <v>79</v>
      </c>
      <c r="X27" s="52" t="s">
        <v>80</v>
      </c>
      <c r="Y27" s="48">
        <v>3.27</v>
      </c>
      <c r="Z27" s="12">
        <f>$Y$27*12*Z35</f>
        <v>20145.815999999999</v>
      </c>
      <c r="AA27" s="12">
        <f t="shared" ref="AA27:AM27" si="65">$Y$27*12*AA35</f>
        <v>15962.832000000002</v>
      </c>
      <c r="AB27" s="12">
        <f t="shared" si="65"/>
        <v>20451.888000000003</v>
      </c>
      <c r="AC27" s="12">
        <f t="shared" si="65"/>
        <v>28700.136000000002</v>
      </c>
      <c r="AD27" s="12">
        <f t="shared" si="65"/>
        <v>28142.928000000004</v>
      </c>
      <c r="AE27" s="12">
        <f t="shared" si="65"/>
        <v>16280.675999999999</v>
      </c>
      <c r="AF27" s="12">
        <f t="shared" si="65"/>
        <v>16484.724000000002</v>
      </c>
      <c r="AG27" s="12">
        <f t="shared" si="65"/>
        <v>27063.828000000001</v>
      </c>
      <c r="AH27" s="12">
        <f t="shared" si="65"/>
        <v>25431.444000000003</v>
      </c>
      <c r="AI27" s="12">
        <f t="shared" si="65"/>
        <v>12925.655999999999</v>
      </c>
      <c r="AJ27" s="12">
        <f t="shared" si="65"/>
        <v>27683.82</v>
      </c>
      <c r="AK27" s="12">
        <f t="shared" si="65"/>
        <v>13196.412</v>
      </c>
      <c r="AL27" s="12">
        <f t="shared" si="65"/>
        <v>20334.168000000001</v>
      </c>
      <c r="AM27" s="12">
        <f t="shared" si="65"/>
        <v>20145.815999999999</v>
      </c>
      <c r="AN27" s="30" t="s">
        <v>83</v>
      </c>
      <c r="AO27" s="34" t="s">
        <v>66</v>
      </c>
      <c r="AP27" s="28">
        <v>1.81</v>
      </c>
      <c r="AQ27" s="12">
        <f>$AP$27*12*AQ35</f>
        <v>9250.5479999999989</v>
      </c>
      <c r="AR27" s="12">
        <f t="shared" ref="AR27:BB27" si="66">$AP$27*12*AR35</f>
        <v>9396.0720000000001</v>
      </c>
      <c r="AS27" s="12">
        <f t="shared" si="66"/>
        <v>9978.1679999999997</v>
      </c>
      <c r="AT27" s="12">
        <f t="shared" si="66"/>
        <v>8798.7720000000008</v>
      </c>
      <c r="AU27" s="12">
        <f t="shared" si="66"/>
        <v>9280.9560000000001</v>
      </c>
      <c r="AV27" s="12">
        <f t="shared" si="66"/>
        <v>9087.6479999999992</v>
      </c>
      <c r="AW27" s="12">
        <f t="shared" si="66"/>
        <v>8805.2879999999986</v>
      </c>
      <c r="AX27" s="12">
        <f t="shared" si="66"/>
        <v>9154.98</v>
      </c>
      <c r="AY27" s="12">
        <f t="shared" si="66"/>
        <v>9015.9719999999998</v>
      </c>
      <c r="AZ27" s="12">
        <f t="shared" si="66"/>
        <v>13403.412</v>
      </c>
      <c r="BA27" s="12">
        <f t="shared" si="66"/>
        <v>11231.412</v>
      </c>
      <c r="BB27" s="12">
        <f t="shared" si="66"/>
        <v>11398.655999999999</v>
      </c>
      <c r="BC27" s="12">
        <f t="shared" ref="BC27" si="67">$AP$27*12*BC35</f>
        <v>12363.023999999999</v>
      </c>
    </row>
    <row r="28" spans="1:55" s="13" customFormat="1" ht="51" customHeight="1" x14ac:dyDescent="0.2">
      <c r="A28" s="32" t="s">
        <v>44</v>
      </c>
      <c r="B28" s="34" t="s">
        <v>2</v>
      </c>
      <c r="C28" s="28">
        <v>1.37</v>
      </c>
      <c r="D28" s="12">
        <f>$C$28*12*D35</f>
        <v>8790.4680000000008</v>
      </c>
      <c r="E28" s="12">
        <f t="shared" ref="E28:H28" si="68">$C$28*12*E35</f>
        <v>8739.5040000000008</v>
      </c>
      <c r="F28" s="12">
        <f t="shared" si="68"/>
        <v>12195.192000000001</v>
      </c>
      <c r="G28" s="12">
        <f t="shared" si="68"/>
        <v>6696.0120000000006</v>
      </c>
      <c r="H28" s="12">
        <f t="shared" si="68"/>
        <v>7644.6</v>
      </c>
      <c r="I28" s="32" t="s">
        <v>44</v>
      </c>
      <c r="J28" s="34" t="s">
        <v>2</v>
      </c>
      <c r="K28" s="28">
        <v>1.37</v>
      </c>
      <c r="L28" s="12">
        <f>$K$28*12*L35</f>
        <v>7503.2160000000003</v>
      </c>
      <c r="M28" s="12">
        <f>$K$28*12*M35</f>
        <v>6684.5040000000008</v>
      </c>
      <c r="N28" s="32" t="s">
        <v>67</v>
      </c>
      <c r="O28" s="34" t="s">
        <v>68</v>
      </c>
      <c r="P28" s="28">
        <v>1.48</v>
      </c>
      <c r="Q28" s="12">
        <f>$P$28*12*Q35</f>
        <v>9283.152</v>
      </c>
      <c r="R28" s="43" t="s">
        <v>67</v>
      </c>
      <c r="S28" s="34" t="s">
        <v>77</v>
      </c>
      <c r="T28" s="28">
        <v>1.37</v>
      </c>
      <c r="U28" s="12">
        <f>$T$28*12*U35</f>
        <v>7647.8880000000008</v>
      </c>
      <c r="V28" s="12">
        <f>$T$28*12*V35</f>
        <v>5517.264000000001</v>
      </c>
      <c r="W28" s="32" t="s">
        <v>67</v>
      </c>
      <c r="X28" s="52" t="s">
        <v>68</v>
      </c>
      <c r="Y28" s="48">
        <v>1.37</v>
      </c>
      <c r="Z28" s="12">
        <f>$Y$28*12*Z35</f>
        <v>8440.2960000000003</v>
      </c>
      <c r="AA28" s="12">
        <f t="shared" ref="AA28:AM28" si="69">$Y$28*12*AA35</f>
        <v>6687.7920000000004</v>
      </c>
      <c r="AB28" s="12">
        <f t="shared" si="69"/>
        <v>8568.5280000000021</v>
      </c>
      <c r="AC28" s="12">
        <f t="shared" si="69"/>
        <v>12024.216</v>
      </c>
      <c r="AD28" s="12">
        <f t="shared" si="69"/>
        <v>11790.768000000002</v>
      </c>
      <c r="AE28" s="12">
        <f t="shared" si="69"/>
        <v>6820.9560000000001</v>
      </c>
      <c r="AF28" s="12">
        <f t="shared" si="69"/>
        <v>6906.4440000000013</v>
      </c>
      <c r="AG28" s="12">
        <f t="shared" si="69"/>
        <v>11338.668000000001</v>
      </c>
      <c r="AH28" s="12">
        <f t="shared" si="69"/>
        <v>10654.764000000001</v>
      </c>
      <c r="AI28" s="12">
        <f t="shared" si="69"/>
        <v>5415.3360000000002</v>
      </c>
      <c r="AJ28" s="12">
        <f t="shared" si="69"/>
        <v>11598.42</v>
      </c>
      <c r="AK28" s="12">
        <f t="shared" si="69"/>
        <v>5528.7720000000008</v>
      </c>
      <c r="AL28" s="12">
        <f t="shared" si="69"/>
        <v>8519.2080000000005</v>
      </c>
      <c r="AM28" s="12">
        <f t="shared" si="69"/>
        <v>8440.2960000000003</v>
      </c>
      <c r="AN28" s="32" t="s">
        <v>67</v>
      </c>
      <c r="AO28" s="34" t="s">
        <v>68</v>
      </c>
      <c r="AP28" s="28">
        <v>1.48</v>
      </c>
      <c r="AQ28" s="12">
        <f>$AP$28*12*AQ35</f>
        <v>7563.9839999999986</v>
      </c>
      <c r="AR28" s="12">
        <f t="shared" ref="AR28:BB28" si="70">$AP$28*12*AR35</f>
        <v>7682.9759999999997</v>
      </c>
      <c r="AS28" s="12">
        <f t="shared" si="70"/>
        <v>8158.9439999999986</v>
      </c>
      <c r="AT28" s="12">
        <f t="shared" si="70"/>
        <v>7194.576</v>
      </c>
      <c r="AU28" s="12">
        <f t="shared" si="70"/>
        <v>7588.847999999999</v>
      </c>
      <c r="AV28" s="12">
        <f t="shared" si="70"/>
        <v>7430.7839999999987</v>
      </c>
      <c r="AW28" s="12">
        <f t="shared" si="70"/>
        <v>7199.9039999999986</v>
      </c>
      <c r="AX28" s="12">
        <f t="shared" si="70"/>
        <v>7485.8399999999992</v>
      </c>
      <c r="AY28" s="12">
        <f t="shared" si="70"/>
        <v>7372.1759999999995</v>
      </c>
      <c r="AZ28" s="12">
        <f t="shared" si="70"/>
        <v>10959.696</v>
      </c>
      <c r="BA28" s="12">
        <f t="shared" si="70"/>
        <v>9183.6959999999999</v>
      </c>
      <c r="BB28" s="12">
        <f t="shared" si="70"/>
        <v>9320.4479999999985</v>
      </c>
      <c r="BC28" s="12">
        <f t="shared" ref="BC28" si="71">$AP$28*12*BC35</f>
        <v>10108.992</v>
      </c>
    </row>
    <row r="29" spans="1:55" s="13" customFormat="1" ht="24.75" customHeight="1" x14ac:dyDescent="0.2">
      <c r="A29" s="32" t="s">
        <v>45</v>
      </c>
      <c r="B29" s="34" t="s">
        <v>22</v>
      </c>
      <c r="C29" s="28">
        <v>2.35</v>
      </c>
      <c r="D29" s="26">
        <f>$C$29*12*D35</f>
        <v>15078.540000000003</v>
      </c>
      <c r="E29" s="26">
        <f t="shared" ref="E29:H29" si="72">$C$29*12*E35</f>
        <v>14991.120000000003</v>
      </c>
      <c r="F29" s="26">
        <f t="shared" si="72"/>
        <v>20918.760000000002</v>
      </c>
      <c r="G29" s="26">
        <f t="shared" si="72"/>
        <v>11485.86</v>
      </c>
      <c r="H29" s="26">
        <f t="shared" si="72"/>
        <v>13113.000000000002</v>
      </c>
      <c r="I29" s="32" t="s">
        <v>45</v>
      </c>
      <c r="J29" s="34" t="s">
        <v>22</v>
      </c>
      <c r="K29" s="28">
        <v>2.2999999999999998</v>
      </c>
      <c r="L29" s="26">
        <f>$K$29*12*L35</f>
        <v>12596.639999999998</v>
      </c>
      <c r="M29" s="26">
        <f>$K$29*12*M35</f>
        <v>11222.16</v>
      </c>
      <c r="N29" s="32" t="s">
        <v>69</v>
      </c>
      <c r="O29" s="34" t="s">
        <v>22</v>
      </c>
      <c r="P29" s="28">
        <v>2.0499999999999998</v>
      </c>
      <c r="Q29" s="26">
        <f>$P$29*12*Q35</f>
        <v>12858.42</v>
      </c>
      <c r="R29" s="43" t="s">
        <v>69</v>
      </c>
      <c r="S29" s="34" t="s">
        <v>22</v>
      </c>
      <c r="T29" s="28">
        <v>2.2999999999999998</v>
      </c>
      <c r="U29" s="26">
        <f>$T$29*12*U35</f>
        <v>12839.519999999999</v>
      </c>
      <c r="V29" s="26">
        <f>$T$29*12*V35</f>
        <v>9262.56</v>
      </c>
      <c r="W29" s="32" t="s">
        <v>69</v>
      </c>
      <c r="X29" s="52" t="s">
        <v>22</v>
      </c>
      <c r="Y29" s="48">
        <v>2.2999999999999998</v>
      </c>
      <c r="Z29" s="26">
        <f>$Y$29*12*Z35</f>
        <v>14169.839999999998</v>
      </c>
      <c r="AA29" s="26">
        <f t="shared" ref="AA29:AM29" si="73">$Y$29*12*AA35</f>
        <v>11227.68</v>
      </c>
      <c r="AB29" s="26">
        <f t="shared" si="73"/>
        <v>14385.12</v>
      </c>
      <c r="AC29" s="26">
        <f t="shared" si="73"/>
        <v>20186.64</v>
      </c>
      <c r="AD29" s="26">
        <f t="shared" si="73"/>
        <v>19794.72</v>
      </c>
      <c r="AE29" s="26">
        <f t="shared" si="73"/>
        <v>11451.239999999998</v>
      </c>
      <c r="AF29" s="26">
        <f t="shared" si="73"/>
        <v>11594.76</v>
      </c>
      <c r="AG29" s="26">
        <f t="shared" si="73"/>
        <v>19035.72</v>
      </c>
      <c r="AH29" s="26">
        <f t="shared" si="73"/>
        <v>17887.559999999998</v>
      </c>
      <c r="AI29" s="26">
        <f t="shared" si="73"/>
        <v>9091.4399999999987</v>
      </c>
      <c r="AJ29" s="26">
        <f t="shared" si="73"/>
        <v>19471.8</v>
      </c>
      <c r="AK29" s="26">
        <f t="shared" si="73"/>
        <v>9281.8799999999992</v>
      </c>
      <c r="AL29" s="26">
        <f t="shared" si="73"/>
        <v>14302.32</v>
      </c>
      <c r="AM29" s="26">
        <f t="shared" si="73"/>
        <v>14169.839999999998</v>
      </c>
      <c r="AN29" s="32" t="s">
        <v>69</v>
      </c>
      <c r="AO29" s="34" t="s">
        <v>22</v>
      </c>
      <c r="AP29" s="28">
        <v>2.2000000000000002</v>
      </c>
      <c r="AQ29" s="26">
        <f>$AP$29*12*AQ35</f>
        <v>11243.76</v>
      </c>
      <c r="AR29" s="26">
        <f t="shared" ref="AR29:BB29" si="74">$AP$29*12*AR35</f>
        <v>11420.640000000001</v>
      </c>
      <c r="AS29" s="26">
        <f t="shared" si="74"/>
        <v>12128.16</v>
      </c>
      <c r="AT29" s="26">
        <f t="shared" si="74"/>
        <v>10694.640000000001</v>
      </c>
      <c r="AU29" s="26">
        <f t="shared" si="74"/>
        <v>11280.720000000001</v>
      </c>
      <c r="AV29" s="26">
        <f t="shared" si="74"/>
        <v>11045.76</v>
      </c>
      <c r="AW29" s="26">
        <f t="shared" si="74"/>
        <v>10702.56</v>
      </c>
      <c r="AX29" s="26">
        <f t="shared" si="74"/>
        <v>11127.6</v>
      </c>
      <c r="AY29" s="26">
        <f t="shared" si="74"/>
        <v>10958.640000000001</v>
      </c>
      <c r="AZ29" s="26">
        <f t="shared" si="74"/>
        <v>16291.440000000002</v>
      </c>
      <c r="BA29" s="26">
        <f t="shared" si="74"/>
        <v>13651.440000000002</v>
      </c>
      <c r="BB29" s="26">
        <f t="shared" si="74"/>
        <v>13854.72</v>
      </c>
      <c r="BC29" s="26">
        <f t="shared" ref="BC29" si="75">$AP$29*12*BC35</f>
        <v>15026.880000000003</v>
      </c>
    </row>
    <row r="30" spans="1:55" s="13" customFormat="1" ht="39.75" customHeight="1" x14ac:dyDescent="0.2">
      <c r="A30" s="32" t="s">
        <v>46</v>
      </c>
      <c r="B30" s="28" t="s">
        <v>1</v>
      </c>
      <c r="C30" s="28">
        <v>0.34</v>
      </c>
      <c r="D30" s="12">
        <f>$C$30*12*D35</f>
        <v>2181.576</v>
      </c>
      <c r="E30" s="12">
        <f t="shared" ref="E30:H30" si="76">$C$30*12*E35</f>
        <v>2168.9280000000003</v>
      </c>
      <c r="F30" s="12">
        <f t="shared" si="76"/>
        <v>3026.5439999999999</v>
      </c>
      <c r="G30" s="12">
        <f t="shared" si="76"/>
        <v>1661.7840000000001</v>
      </c>
      <c r="H30" s="12">
        <f t="shared" si="76"/>
        <v>1897.2</v>
      </c>
      <c r="I30" s="32" t="s">
        <v>46</v>
      </c>
      <c r="J30" s="28" t="s">
        <v>1</v>
      </c>
      <c r="K30" s="28">
        <v>0.34</v>
      </c>
      <c r="L30" s="12">
        <f>$K$30*12*L35</f>
        <v>1862.1119999999999</v>
      </c>
      <c r="M30" s="12">
        <f>$K$30*12*M35</f>
        <v>1658.9280000000001</v>
      </c>
      <c r="N30" s="32" t="s">
        <v>70</v>
      </c>
      <c r="O30" s="28" t="s">
        <v>1</v>
      </c>
      <c r="P30" s="28">
        <v>0.36</v>
      </c>
      <c r="Q30" s="12">
        <f>$P$30*12*Q35</f>
        <v>2258.0640000000003</v>
      </c>
      <c r="R30" s="43" t="s">
        <v>70</v>
      </c>
      <c r="S30" s="28" t="s">
        <v>1</v>
      </c>
      <c r="T30" s="28">
        <v>0.36</v>
      </c>
      <c r="U30" s="12">
        <f>$T$30*12*U35</f>
        <v>2009.664</v>
      </c>
      <c r="V30" s="12">
        <f>$T$30*12*V35</f>
        <v>1449.7920000000001</v>
      </c>
      <c r="W30" s="32" t="s">
        <v>70</v>
      </c>
      <c r="X30" s="48" t="s">
        <v>1</v>
      </c>
      <c r="Y30" s="48">
        <v>0.36</v>
      </c>
      <c r="Z30" s="12">
        <f>$Y$30*12*Z35</f>
        <v>2217.8879999999999</v>
      </c>
      <c r="AA30" s="12">
        <f t="shared" ref="AA30:AM30" si="77">$Y$30*12*AA35</f>
        <v>1757.3760000000002</v>
      </c>
      <c r="AB30" s="12">
        <f t="shared" si="77"/>
        <v>2251.5840000000003</v>
      </c>
      <c r="AC30" s="12">
        <f t="shared" si="77"/>
        <v>3159.6480000000001</v>
      </c>
      <c r="AD30" s="12">
        <f t="shared" si="77"/>
        <v>3098.3040000000005</v>
      </c>
      <c r="AE30" s="12">
        <f t="shared" si="77"/>
        <v>1792.3679999999999</v>
      </c>
      <c r="AF30" s="12">
        <f t="shared" si="77"/>
        <v>1814.8320000000001</v>
      </c>
      <c r="AG30" s="12">
        <f t="shared" si="77"/>
        <v>2979.5040000000004</v>
      </c>
      <c r="AH30" s="12">
        <f t="shared" si="77"/>
        <v>2799.7920000000004</v>
      </c>
      <c r="AI30" s="12">
        <f t="shared" si="77"/>
        <v>1423.008</v>
      </c>
      <c r="AJ30" s="12">
        <f t="shared" si="77"/>
        <v>3047.76</v>
      </c>
      <c r="AK30" s="12">
        <f t="shared" si="77"/>
        <v>1452.8160000000003</v>
      </c>
      <c r="AL30" s="12">
        <f t="shared" si="77"/>
        <v>2238.6240000000003</v>
      </c>
      <c r="AM30" s="12">
        <f t="shared" si="77"/>
        <v>2217.8879999999999</v>
      </c>
      <c r="AN30" s="32" t="s">
        <v>70</v>
      </c>
      <c r="AO30" s="28" t="s">
        <v>1</v>
      </c>
      <c r="AP30" s="28">
        <v>0.36</v>
      </c>
      <c r="AQ30" s="12">
        <f>$AP$30*12*AQ35</f>
        <v>1839.8879999999999</v>
      </c>
      <c r="AR30" s="12">
        <f t="shared" ref="AR30:BB30" si="78">$AP$30*12*AR35</f>
        <v>1868.8320000000003</v>
      </c>
      <c r="AS30" s="12">
        <f t="shared" si="78"/>
        <v>1984.6079999999999</v>
      </c>
      <c r="AT30" s="12">
        <f t="shared" si="78"/>
        <v>1750.0320000000002</v>
      </c>
      <c r="AU30" s="12">
        <f t="shared" si="78"/>
        <v>1845.9360000000001</v>
      </c>
      <c r="AV30" s="12">
        <f t="shared" si="78"/>
        <v>1807.4880000000001</v>
      </c>
      <c r="AW30" s="12">
        <f t="shared" si="78"/>
        <v>1751.328</v>
      </c>
      <c r="AX30" s="12">
        <f t="shared" si="78"/>
        <v>1820.88</v>
      </c>
      <c r="AY30" s="12">
        <f t="shared" si="78"/>
        <v>1793.2320000000002</v>
      </c>
      <c r="AZ30" s="12">
        <f t="shared" si="78"/>
        <v>2665.8720000000003</v>
      </c>
      <c r="BA30" s="12">
        <f t="shared" si="78"/>
        <v>2233.8720000000003</v>
      </c>
      <c r="BB30" s="12">
        <f t="shared" si="78"/>
        <v>2267.136</v>
      </c>
      <c r="BC30" s="12">
        <f t="shared" ref="BC30" si="79">$AP$30*12*BC35</f>
        <v>2458.9440000000004</v>
      </c>
    </row>
    <row r="31" spans="1:55" s="13" customFormat="1" ht="26.25" customHeight="1" x14ac:dyDescent="0.2">
      <c r="A31" s="32" t="s">
        <v>47</v>
      </c>
      <c r="B31" s="28" t="s">
        <v>48</v>
      </c>
      <c r="C31" s="28">
        <v>0.33</v>
      </c>
      <c r="D31" s="12">
        <f>$C$31*12*D35</f>
        <v>2117.4120000000003</v>
      </c>
      <c r="E31" s="12">
        <f t="shared" ref="E31:H31" si="80">$C$31*12*E35</f>
        <v>2105.136</v>
      </c>
      <c r="F31" s="12">
        <f t="shared" si="80"/>
        <v>2937.5279999999998</v>
      </c>
      <c r="G31" s="12">
        <f t="shared" si="80"/>
        <v>1612.9080000000001</v>
      </c>
      <c r="H31" s="12">
        <f t="shared" si="80"/>
        <v>1841.4</v>
      </c>
      <c r="I31" s="32" t="s">
        <v>47</v>
      </c>
      <c r="J31" s="28" t="s">
        <v>48</v>
      </c>
      <c r="K31" s="28">
        <v>0.33</v>
      </c>
      <c r="L31" s="12">
        <f>$K$31*12*L35</f>
        <v>1807.3439999999998</v>
      </c>
      <c r="M31" s="12">
        <f>$K$31*12*M35</f>
        <v>1610.136</v>
      </c>
      <c r="N31" s="32" t="s">
        <v>71</v>
      </c>
      <c r="O31" s="28" t="s">
        <v>48</v>
      </c>
      <c r="P31" s="28">
        <v>0.38</v>
      </c>
      <c r="Q31" s="12">
        <f>$P$31*12*Q35</f>
        <v>2383.5120000000006</v>
      </c>
      <c r="R31" s="43" t="s">
        <v>71</v>
      </c>
      <c r="S31" s="44" t="s">
        <v>48</v>
      </c>
      <c r="T31" s="28">
        <v>0.38</v>
      </c>
      <c r="U31" s="12">
        <f>$T$31*12*U35</f>
        <v>2121.3120000000004</v>
      </c>
      <c r="V31" s="12">
        <f>$T$31*12*V35</f>
        <v>1530.3360000000002</v>
      </c>
      <c r="W31" s="32" t="s">
        <v>71</v>
      </c>
      <c r="X31" s="28" t="s">
        <v>48</v>
      </c>
      <c r="Y31" s="48">
        <v>0.38</v>
      </c>
      <c r="Z31" s="12">
        <f>$Y$31*12*Z35</f>
        <v>2341.1040000000003</v>
      </c>
      <c r="AA31" s="12">
        <f t="shared" ref="AA31:AM31" si="81">$Y$31*12*AA35</f>
        <v>1855.0080000000003</v>
      </c>
      <c r="AB31" s="12">
        <f t="shared" si="81"/>
        <v>2376.6720000000005</v>
      </c>
      <c r="AC31" s="12">
        <f t="shared" si="81"/>
        <v>3335.1840000000002</v>
      </c>
      <c r="AD31" s="12">
        <f t="shared" si="81"/>
        <v>3270.4320000000007</v>
      </c>
      <c r="AE31" s="12">
        <f t="shared" si="81"/>
        <v>1891.9440000000002</v>
      </c>
      <c r="AF31" s="12">
        <f t="shared" si="81"/>
        <v>1915.6560000000004</v>
      </c>
      <c r="AG31" s="12">
        <f t="shared" si="81"/>
        <v>3145.0320000000006</v>
      </c>
      <c r="AH31" s="12">
        <f t="shared" si="81"/>
        <v>2955.3360000000002</v>
      </c>
      <c r="AI31" s="12">
        <f t="shared" si="81"/>
        <v>1502.0640000000001</v>
      </c>
      <c r="AJ31" s="12">
        <f t="shared" si="81"/>
        <v>3217.0800000000004</v>
      </c>
      <c r="AK31" s="12">
        <f t="shared" si="81"/>
        <v>1533.5280000000002</v>
      </c>
      <c r="AL31" s="12">
        <f t="shared" si="81"/>
        <v>2362.9920000000006</v>
      </c>
      <c r="AM31" s="12">
        <f t="shared" si="81"/>
        <v>2341.1040000000003</v>
      </c>
      <c r="AN31" s="32" t="s">
        <v>71</v>
      </c>
      <c r="AO31" s="28" t="s">
        <v>48</v>
      </c>
      <c r="AP31" s="28">
        <v>0.38</v>
      </c>
      <c r="AQ31" s="12">
        <f>$AP$31*12*AQ35</f>
        <v>1942.104</v>
      </c>
      <c r="AR31" s="12">
        <f t="shared" ref="AR31:BB31" si="82">$AP$31*12*AR35</f>
        <v>1972.6560000000004</v>
      </c>
      <c r="AS31" s="12">
        <f t="shared" si="82"/>
        <v>2094.864</v>
      </c>
      <c r="AT31" s="12">
        <f t="shared" si="82"/>
        <v>1847.2560000000003</v>
      </c>
      <c r="AU31" s="12">
        <f t="shared" si="82"/>
        <v>1948.4880000000003</v>
      </c>
      <c r="AV31" s="12">
        <f t="shared" si="82"/>
        <v>1907.904</v>
      </c>
      <c r="AW31" s="12">
        <f t="shared" si="82"/>
        <v>1848.624</v>
      </c>
      <c r="AX31" s="12">
        <f t="shared" si="82"/>
        <v>1922.0400000000002</v>
      </c>
      <c r="AY31" s="12">
        <f t="shared" si="82"/>
        <v>1892.8560000000002</v>
      </c>
      <c r="AZ31" s="12">
        <f t="shared" si="82"/>
        <v>2813.9760000000006</v>
      </c>
      <c r="BA31" s="12">
        <f t="shared" si="82"/>
        <v>2357.9760000000006</v>
      </c>
      <c r="BB31" s="12">
        <f t="shared" si="82"/>
        <v>2393.0880000000002</v>
      </c>
      <c r="BC31" s="12">
        <f t="shared" ref="BC31" si="83">$AP$31*12*BC35</f>
        <v>2595.5520000000006</v>
      </c>
    </row>
    <row r="32" spans="1:55" s="13" customFormat="1" ht="78.75" customHeight="1" x14ac:dyDescent="0.2">
      <c r="A32" s="36" t="s">
        <v>30</v>
      </c>
      <c r="B32" s="28" t="s">
        <v>35</v>
      </c>
      <c r="C32" s="35">
        <f>2.78+0.15</f>
        <v>2.9299999999999997</v>
      </c>
      <c r="D32" s="19">
        <f>$C$32*12*D35</f>
        <v>18800.052</v>
      </c>
      <c r="E32" s="19">
        <f t="shared" ref="E32:H32" si="84">$C$32*12*E35</f>
        <v>18691.056</v>
      </c>
      <c r="F32" s="19">
        <f t="shared" si="84"/>
        <v>26081.687999999995</v>
      </c>
      <c r="G32" s="19">
        <f t="shared" si="84"/>
        <v>14320.668</v>
      </c>
      <c r="H32" s="19">
        <f t="shared" si="84"/>
        <v>16349.399999999998</v>
      </c>
      <c r="I32" s="36" t="s">
        <v>30</v>
      </c>
      <c r="J32" s="28" t="s">
        <v>35</v>
      </c>
      <c r="K32" s="35">
        <f>2.78+0.15</f>
        <v>2.9299999999999997</v>
      </c>
      <c r="L32" s="19">
        <f>$K$32*12*L35</f>
        <v>16047.023999999998</v>
      </c>
      <c r="M32" s="19">
        <f>$K$32*12*M35</f>
        <v>14296.055999999999</v>
      </c>
      <c r="N32" s="36" t="s">
        <v>30</v>
      </c>
      <c r="O32" s="28" t="s">
        <v>35</v>
      </c>
      <c r="P32" s="35">
        <v>2.76</v>
      </c>
      <c r="Q32" s="19">
        <f>$P$32*12*Q35</f>
        <v>17311.824000000001</v>
      </c>
      <c r="R32" s="36" t="s">
        <v>30</v>
      </c>
      <c r="S32" s="28" t="s">
        <v>35</v>
      </c>
      <c r="T32" s="35">
        <v>2.85</v>
      </c>
      <c r="U32" s="19">
        <f>$T$32*12*U35</f>
        <v>15909.84</v>
      </c>
      <c r="V32" s="19">
        <f>$T$32*12*V35</f>
        <v>11477.520000000002</v>
      </c>
      <c r="W32" s="53" t="s">
        <v>30</v>
      </c>
      <c r="X32" s="48" t="s">
        <v>35</v>
      </c>
      <c r="Y32" s="49">
        <f>2.69+0.15</f>
        <v>2.84</v>
      </c>
      <c r="Z32" s="19">
        <f>$Y$32*12*Z35</f>
        <v>17496.671999999999</v>
      </c>
      <c r="AA32" s="19">
        <f t="shared" ref="AA32:AM32" si="85">$Y$32*12*AA35</f>
        <v>13863.744000000001</v>
      </c>
      <c r="AB32" s="19">
        <f t="shared" si="85"/>
        <v>17762.495999999999</v>
      </c>
      <c r="AC32" s="19">
        <f t="shared" si="85"/>
        <v>24926.111999999997</v>
      </c>
      <c r="AD32" s="19">
        <f t="shared" si="85"/>
        <v>24442.175999999999</v>
      </c>
      <c r="AE32" s="19">
        <f t="shared" si="85"/>
        <v>14139.791999999998</v>
      </c>
      <c r="AF32" s="19">
        <f t="shared" si="85"/>
        <v>14317.008</v>
      </c>
      <c r="AG32" s="19">
        <f t="shared" si="85"/>
        <v>23504.975999999999</v>
      </c>
      <c r="AH32" s="19">
        <f t="shared" si="85"/>
        <v>22087.248</v>
      </c>
      <c r="AI32" s="19">
        <f t="shared" si="85"/>
        <v>11225.951999999999</v>
      </c>
      <c r="AJ32" s="19">
        <f t="shared" si="85"/>
        <v>24043.439999999999</v>
      </c>
      <c r="AK32" s="19">
        <f t="shared" si="85"/>
        <v>11461.103999999999</v>
      </c>
      <c r="AL32" s="19">
        <f t="shared" si="85"/>
        <v>17660.256000000001</v>
      </c>
      <c r="AM32" s="19">
        <f t="shared" si="85"/>
        <v>17496.671999999999</v>
      </c>
      <c r="AN32" s="36" t="s">
        <v>30</v>
      </c>
      <c r="AO32" s="28" t="s">
        <v>35</v>
      </c>
      <c r="AP32" s="35">
        <v>2.71</v>
      </c>
      <c r="AQ32" s="19">
        <f>$AP$32*12*AQ35</f>
        <v>13850.267999999998</v>
      </c>
      <c r="AR32" s="19">
        <f t="shared" ref="AR32:BB32" si="86">$AP$32*12*AR35</f>
        <v>14068.151999999998</v>
      </c>
      <c r="AS32" s="19">
        <f t="shared" si="86"/>
        <v>14939.687999999998</v>
      </c>
      <c r="AT32" s="19">
        <f t="shared" si="86"/>
        <v>13173.851999999999</v>
      </c>
      <c r="AU32" s="19">
        <f t="shared" si="86"/>
        <v>13895.795999999998</v>
      </c>
      <c r="AV32" s="19">
        <f t="shared" si="86"/>
        <v>13606.367999999997</v>
      </c>
      <c r="AW32" s="19">
        <f t="shared" si="86"/>
        <v>13183.607999999998</v>
      </c>
      <c r="AX32" s="19">
        <f t="shared" si="86"/>
        <v>13707.179999999998</v>
      </c>
      <c r="AY32" s="19">
        <f t="shared" si="86"/>
        <v>13499.052</v>
      </c>
      <c r="AZ32" s="19">
        <f t="shared" si="86"/>
        <v>20068.091999999997</v>
      </c>
      <c r="BA32" s="19">
        <f t="shared" si="86"/>
        <v>16816.091999999997</v>
      </c>
      <c r="BB32" s="19">
        <f t="shared" si="86"/>
        <v>17066.495999999996</v>
      </c>
      <c r="BC32" s="19">
        <f t="shared" ref="BC32" si="87">$AP$32*12*BC35</f>
        <v>18510.383999999998</v>
      </c>
    </row>
    <row r="33" spans="1:58" s="13" customFormat="1" ht="33" customHeight="1" x14ac:dyDescent="0.2">
      <c r="A33" s="36" t="s">
        <v>31</v>
      </c>
      <c r="B33" s="28" t="s">
        <v>35</v>
      </c>
      <c r="C33" s="35">
        <v>0.65</v>
      </c>
      <c r="D33" s="19">
        <f>$C$33*12*D35</f>
        <v>4170.6600000000008</v>
      </c>
      <c r="E33" s="19">
        <f t="shared" ref="E33:H33" si="88">$C$33*12*E35</f>
        <v>4146.4800000000005</v>
      </c>
      <c r="F33" s="19">
        <f t="shared" si="88"/>
        <v>5786.04</v>
      </c>
      <c r="G33" s="19">
        <f t="shared" si="88"/>
        <v>3176.9400000000005</v>
      </c>
      <c r="H33" s="19">
        <f t="shared" si="88"/>
        <v>3627.0000000000005</v>
      </c>
      <c r="I33" s="36" t="s">
        <v>31</v>
      </c>
      <c r="J33" s="28" t="s">
        <v>35</v>
      </c>
      <c r="K33" s="35">
        <v>0.65</v>
      </c>
      <c r="L33" s="19">
        <f>$K$33*12*L35</f>
        <v>3559.92</v>
      </c>
      <c r="M33" s="19">
        <f>$K$33*12*M35</f>
        <v>3171.4800000000005</v>
      </c>
      <c r="N33" s="36" t="s">
        <v>57</v>
      </c>
      <c r="O33" s="28" t="s">
        <v>35</v>
      </c>
      <c r="P33" s="35">
        <v>0.65</v>
      </c>
      <c r="Q33" s="19">
        <f>$P$33*12*Q35</f>
        <v>4077.0600000000009</v>
      </c>
      <c r="R33" s="36" t="s">
        <v>57</v>
      </c>
      <c r="S33" s="28" t="s">
        <v>35</v>
      </c>
      <c r="T33" s="35">
        <v>0.65</v>
      </c>
      <c r="U33" s="19">
        <f>$T$33*12*U35</f>
        <v>3628.5600000000004</v>
      </c>
      <c r="V33" s="19">
        <f>$T$33*12*V35</f>
        <v>2617.6800000000003</v>
      </c>
      <c r="W33" s="53" t="s">
        <v>57</v>
      </c>
      <c r="X33" s="48" t="s">
        <v>35</v>
      </c>
      <c r="Y33" s="49">
        <v>0.65</v>
      </c>
      <c r="Z33" s="19">
        <f>$Y$33*12*Z35</f>
        <v>4004.52</v>
      </c>
      <c r="AA33" s="19">
        <f t="shared" ref="AA33:AM33" si="89">$Y$33*12*AA35</f>
        <v>3173.0400000000004</v>
      </c>
      <c r="AB33" s="19">
        <f t="shared" si="89"/>
        <v>4065.3600000000006</v>
      </c>
      <c r="AC33" s="19">
        <f t="shared" si="89"/>
        <v>5704.92</v>
      </c>
      <c r="AD33" s="19">
        <f t="shared" si="89"/>
        <v>5594.1600000000008</v>
      </c>
      <c r="AE33" s="19">
        <f t="shared" si="89"/>
        <v>3236.2200000000003</v>
      </c>
      <c r="AF33" s="19">
        <f t="shared" si="89"/>
        <v>3276.7800000000007</v>
      </c>
      <c r="AG33" s="19">
        <f t="shared" si="89"/>
        <v>5379.6600000000008</v>
      </c>
      <c r="AH33" s="19">
        <f t="shared" si="89"/>
        <v>5055.18</v>
      </c>
      <c r="AI33" s="19">
        <f t="shared" si="89"/>
        <v>2569.3200000000002</v>
      </c>
      <c r="AJ33" s="19">
        <f t="shared" si="89"/>
        <v>5502.9000000000005</v>
      </c>
      <c r="AK33" s="19">
        <f t="shared" si="89"/>
        <v>2623.1400000000003</v>
      </c>
      <c r="AL33" s="19">
        <f t="shared" si="89"/>
        <v>4041.9600000000009</v>
      </c>
      <c r="AM33" s="19">
        <f t="shared" si="89"/>
        <v>4004.52</v>
      </c>
      <c r="AN33" s="36" t="s">
        <v>57</v>
      </c>
      <c r="AO33" s="28" t="s">
        <v>35</v>
      </c>
      <c r="AP33" s="35">
        <v>0.65</v>
      </c>
      <c r="AQ33" s="19">
        <f>$AP$33*12*AQ35</f>
        <v>3322.02</v>
      </c>
      <c r="AR33" s="19">
        <f t="shared" ref="AR33:BB33" si="90">$AP$33*12*AR35</f>
        <v>3374.2800000000007</v>
      </c>
      <c r="AS33" s="19">
        <f t="shared" si="90"/>
        <v>3583.32</v>
      </c>
      <c r="AT33" s="19">
        <f t="shared" si="90"/>
        <v>3159.7800000000007</v>
      </c>
      <c r="AU33" s="19">
        <f t="shared" si="90"/>
        <v>3332.9400000000005</v>
      </c>
      <c r="AV33" s="19">
        <f t="shared" si="90"/>
        <v>3263.52</v>
      </c>
      <c r="AW33" s="19">
        <f t="shared" si="90"/>
        <v>3162.12</v>
      </c>
      <c r="AX33" s="19">
        <f t="shared" si="90"/>
        <v>3287.7000000000003</v>
      </c>
      <c r="AY33" s="19">
        <f t="shared" si="90"/>
        <v>3237.7800000000007</v>
      </c>
      <c r="AZ33" s="19">
        <f t="shared" si="90"/>
        <v>4813.380000000001</v>
      </c>
      <c r="BA33" s="19">
        <f t="shared" si="90"/>
        <v>4033.3800000000006</v>
      </c>
      <c r="BB33" s="19">
        <f t="shared" si="90"/>
        <v>4093.44</v>
      </c>
      <c r="BC33" s="19">
        <f t="shared" ref="BC33" si="91">$AP$33*12*BC35</f>
        <v>4439.7600000000011</v>
      </c>
    </row>
    <row r="34" spans="1:58" s="20" customFormat="1" ht="21.75" customHeight="1" x14ac:dyDescent="0.2">
      <c r="A34" s="37" t="s">
        <v>51</v>
      </c>
      <c r="B34" s="38"/>
      <c r="C34" s="39"/>
      <c r="D34" s="5">
        <f>D33+D32+D26+D22+D14+D9</f>
        <v>140904.144</v>
      </c>
      <c r="E34" s="5">
        <f t="shared" ref="E34:H34" si="92">E33+E32+E26+E22+E14+E9</f>
        <v>140087.23199999999</v>
      </c>
      <c r="F34" s="5">
        <f t="shared" si="92"/>
        <v>195479.136</v>
      </c>
      <c r="G34" s="5">
        <f t="shared" si="92"/>
        <v>107331.69600000003</v>
      </c>
      <c r="H34" s="5">
        <f t="shared" si="92"/>
        <v>122536.79999999999</v>
      </c>
      <c r="I34" s="37" t="s">
        <v>51</v>
      </c>
      <c r="J34" s="38"/>
      <c r="K34" s="39"/>
      <c r="L34" s="5">
        <f>L33+L32+L26+L22+L14+L9</f>
        <v>128759.568</v>
      </c>
      <c r="M34" s="5">
        <f>M33+M32+M26+M22+M14+M9</f>
        <v>114709.99199999998</v>
      </c>
      <c r="N34" s="42" t="s">
        <v>58</v>
      </c>
      <c r="O34" s="39"/>
      <c r="P34" s="29"/>
      <c r="Q34" s="5">
        <f>Q33+Q32+Q26+Q22+Q14+Q9</f>
        <v>144014.30400000003</v>
      </c>
      <c r="R34" s="42" t="s">
        <v>58</v>
      </c>
      <c r="S34" s="29"/>
      <c r="T34" s="29"/>
      <c r="U34" s="5">
        <f>U33+U32+U26+U22+U14+U9</f>
        <v>134814.96</v>
      </c>
      <c r="V34" s="5">
        <f>V33+V32+V26+V22+V14+V9</f>
        <v>97256.88</v>
      </c>
      <c r="W34" s="54" t="s">
        <v>58</v>
      </c>
      <c r="X34" s="54"/>
      <c r="Y34" s="54"/>
      <c r="Z34" s="5">
        <f>Z33+Z32+Z26+Z22+Z14+Z9</f>
        <v>158702.20799999998</v>
      </c>
      <c r="AA34" s="5">
        <f t="shared" ref="AA34:AM34" si="93">AA33+AA32+AA26+AA22+AA14+AA9</f>
        <v>125750.016</v>
      </c>
      <c r="AB34" s="5">
        <f t="shared" si="93"/>
        <v>161113.34400000004</v>
      </c>
      <c r="AC34" s="5">
        <f t="shared" si="93"/>
        <v>226090.36800000002</v>
      </c>
      <c r="AD34" s="5">
        <f t="shared" si="93"/>
        <v>221700.864</v>
      </c>
      <c r="AE34" s="5">
        <f t="shared" si="93"/>
        <v>128253.88799999999</v>
      </c>
      <c r="AF34" s="5">
        <f t="shared" si="93"/>
        <v>129861.31200000002</v>
      </c>
      <c r="AG34" s="5">
        <f t="shared" si="93"/>
        <v>213200.06400000001</v>
      </c>
      <c r="AH34" s="5">
        <f t="shared" si="93"/>
        <v>200340.67199999999</v>
      </c>
      <c r="AI34" s="5">
        <f t="shared" si="93"/>
        <v>101824.12799999998</v>
      </c>
      <c r="AJ34" s="5">
        <f t="shared" si="93"/>
        <v>218084.16</v>
      </c>
      <c r="AK34" s="5">
        <f t="shared" si="93"/>
        <v>103957.05599999998</v>
      </c>
      <c r="AL34" s="5">
        <f t="shared" si="93"/>
        <v>160185.984</v>
      </c>
      <c r="AM34" s="5">
        <f t="shared" si="93"/>
        <v>158702.20799999998</v>
      </c>
      <c r="AN34" s="42" t="s">
        <v>58</v>
      </c>
      <c r="AO34" s="39"/>
      <c r="AP34" s="29"/>
      <c r="AQ34" s="5">
        <f>AQ33+AQ32+AQ26+AQ22+AQ14+AQ9</f>
        <v>117957.264</v>
      </c>
      <c r="AR34" s="5">
        <f t="shared" ref="AR34:BC34" si="94">AR33+AR32+AR26+AR22+AR14+AR9</f>
        <v>119812.89600000001</v>
      </c>
      <c r="AS34" s="5">
        <f t="shared" si="94"/>
        <v>127235.42399999997</v>
      </c>
      <c r="AT34" s="5">
        <f t="shared" si="94"/>
        <v>112196.49600000001</v>
      </c>
      <c r="AU34" s="5">
        <f t="shared" si="94"/>
        <v>118345.00800000002</v>
      </c>
      <c r="AV34" s="5">
        <f t="shared" si="94"/>
        <v>115880.06399999997</v>
      </c>
      <c r="AW34" s="5">
        <f t="shared" si="94"/>
        <v>112279.584</v>
      </c>
      <c r="AX34" s="5">
        <f t="shared" si="94"/>
        <v>116738.64</v>
      </c>
      <c r="AY34" s="5">
        <f t="shared" si="94"/>
        <v>114966.09600000001</v>
      </c>
      <c r="AZ34" s="5">
        <f t="shared" si="94"/>
        <v>170912.016</v>
      </c>
      <c r="BA34" s="5">
        <f t="shared" si="94"/>
        <v>143216.016</v>
      </c>
      <c r="BB34" s="5">
        <f t="shared" si="94"/>
        <v>145348.60800000001</v>
      </c>
      <c r="BC34" s="5">
        <f t="shared" si="94"/>
        <v>157645.63200000001</v>
      </c>
      <c r="BD34" s="59">
        <f>BC34+BB34+BA34+AZ34+AY34+AX34+AW34+AV34+AU34+AT34+AS34+AR34+AQ34+AM34+AL34+AK34+AJ34+AI34+AH34+AG34+AF34+AE34+AC34+AD34+AB34+AA34+Z34+V34+U34+Q34+M34+L34+H34+G34+F34+E34+D34</f>
        <v>5306194.7280000001</v>
      </c>
      <c r="BE34" s="59">
        <f>BD34/12</f>
        <v>442182.89400000003</v>
      </c>
      <c r="BF34" s="59">
        <f>BE34*5/100</f>
        <v>22109.144700000001</v>
      </c>
    </row>
    <row r="35" spans="1:58" s="2" customFormat="1" ht="24.75" customHeight="1" x14ac:dyDescent="0.2">
      <c r="A35" s="37" t="s">
        <v>50</v>
      </c>
      <c r="B35" s="38"/>
      <c r="C35" s="29"/>
      <c r="D35" s="16">
        <v>534.70000000000005</v>
      </c>
      <c r="E35" s="16">
        <v>531.6</v>
      </c>
      <c r="F35" s="16">
        <v>741.8</v>
      </c>
      <c r="G35" s="16">
        <v>407.3</v>
      </c>
      <c r="H35" s="16">
        <v>465</v>
      </c>
      <c r="I35" s="37" t="s">
        <v>50</v>
      </c>
      <c r="J35" s="38"/>
      <c r="K35" s="29"/>
      <c r="L35" s="16">
        <v>456.4</v>
      </c>
      <c r="M35" s="16">
        <v>406.6</v>
      </c>
      <c r="N35" s="42" t="s">
        <v>59</v>
      </c>
      <c r="O35" s="39"/>
      <c r="P35" s="29"/>
      <c r="Q35" s="16">
        <v>522.70000000000005</v>
      </c>
      <c r="R35" s="42" t="s">
        <v>59</v>
      </c>
      <c r="S35" s="29"/>
      <c r="T35" s="29"/>
      <c r="U35" s="16">
        <v>465.2</v>
      </c>
      <c r="V35" s="16">
        <v>335.6</v>
      </c>
      <c r="W35" s="54" t="s">
        <v>59</v>
      </c>
      <c r="X35" s="54"/>
      <c r="Y35" s="47"/>
      <c r="Z35" s="16">
        <v>513.4</v>
      </c>
      <c r="AA35" s="16">
        <v>406.8</v>
      </c>
      <c r="AB35" s="16">
        <v>521.20000000000005</v>
      </c>
      <c r="AC35" s="16">
        <v>731.4</v>
      </c>
      <c r="AD35" s="16">
        <v>717.2</v>
      </c>
      <c r="AE35" s="16">
        <v>414.9</v>
      </c>
      <c r="AF35" s="16">
        <v>420.1</v>
      </c>
      <c r="AG35" s="16">
        <v>689.7</v>
      </c>
      <c r="AH35" s="16">
        <v>648.1</v>
      </c>
      <c r="AI35" s="16">
        <v>329.4</v>
      </c>
      <c r="AJ35" s="16">
        <v>705.5</v>
      </c>
      <c r="AK35" s="16">
        <v>336.3</v>
      </c>
      <c r="AL35" s="16">
        <v>518.20000000000005</v>
      </c>
      <c r="AM35" s="16">
        <v>513.4</v>
      </c>
      <c r="AN35" s="42" t="s">
        <v>59</v>
      </c>
      <c r="AO35" s="39"/>
      <c r="AP35" s="29"/>
      <c r="AQ35" s="16">
        <v>425.9</v>
      </c>
      <c r="AR35" s="16">
        <v>432.6</v>
      </c>
      <c r="AS35" s="16">
        <v>459.4</v>
      </c>
      <c r="AT35" s="16">
        <v>405.1</v>
      </c>
      <c r="AU35" s="16">
        <v>427.3</v>
      </c>
      <c r="AV35" s="16">
        <v>418.4</v>
      </c>
      <c r="AW35" s="16">
        <v>405.4</v>
      </c>
      <c r="AX35" s="16">
        <v>421.5</v>
      </c>
      <c r="AY35" s="16">
        <v>415.1</v>
      </c>
      <c r="AZ35" s="16">
        <v>617.1</v>
      </c>
      <c r="BA35" s="16">
        <v>517.1</v>
      </c>
      <c r="BB35" s="16">
        <v>524.79999999999995</v>
      </c>
      <c r="BC35" s="16">
        <v>569.20000000000005</v>
      </c>
      <c r="BD35" s="59">
        <f>BC35+BB35+BA35+AZ35+AY35+AX35+AW35+AV35+AU35+AT35+AS35+AR35+AQ35+AM35+AL35+AK35+AJ35+AI35+AH35+AG35+AF35+AE35+AC35+AD35+AB35+AA35+Z35+V35+U35+Q35+M35+L35+H35+G35+F35+E35+D35</f>
        <v>18371.400000000001</v>
      </c>
      <c r="BE35" s="60"/>
      <c r="BF35" s="60">
        <f>BD35*70*80/100</f>
        <v>1028798.4</v>
      </c>
    </row>
    <row r="36" spans="1:58" s="2" customFormat="1" ht="25.5" customHeight="1" x14ac:dyDescent="0.2">
      <c r="A36" s="37" t="s">
        <v>49</v>
      </c>
      <c r="B36" s="40"/>
      <c r="C36" s="29">
        <f>C14+C22+C26+C32+C33+C9</f>
        <v>21.96</v>
      </c>
      <c r="D36" s="6">
        <f>D34 /12/D35</f>
        <v>21.96</v>
      </c>
      <c r="E36" s="6">
        <f t="shared" ref="E36:H36" si="95">E34 /12/E35</f>
        <v>21.959999999999997</v>
      </c>
      <c r="F36" s="6">
        <f t="shared" si="95"/>
        <v>21.96</v>
      </c>
      <c r="G36" s="6">
        <f t="shared" si="95"/>
        <v>21.960000000000004</v>
      </c>
      <c r="H36" s="6">
        <f t="shared" si="95"/>
        <v>21.96</v>
      </c>
      <c r="I36" s="37" t="s">
        <v>49</v>
      </c>
      <c r="J36" s="40"/>
      <c r="K36" s="29">
        <f>K14+K22+K26+K32+K33+K9</f>
        <v>23.509999999999998</v>
      </c>
      <c r="L36" s="6">
        <f>L34 /12/L35</f>
        <v>23.51</v>
      </c>
      <c r="M36" s="6">
        <f>M34 /12/M35</f>
        <v>23.509999999999998</v>
      </c>
      <c r="N36" s="37" t="s">
        <v>60</v>
      </c>
      <c r="O36" s="29"/>
      <c r="P36" s="29">
        <f>P14+P22+P26+P32+P9+P33</f>
        <v>22.96</v>
      </c>
      <c r="Q36" s="29">
        <f>Q34/Q35/12</f>
        <v>22.960000000000004</v>
      </c>
      <c r="R36" s="37" t="s">
        <v>60</v>
      </c>
      <c r="S36" s="29"/>
      <c r="T36" s="29">
        <f>T14+T22+T26+T32+T9+T33</f>
        <v>24.15</v>
      </c>
      <c r="U36" s="6">
        <f>U34 /12/U35</f>
        <v>24.150000000000002</v>
      </c>
      <c r="V36" s="6">
        <f>V34 /12/V35</f>
        <v>24.150000000000002</v>
      </c>
      <c r="W36" s="55" t="s">
        <v>60</v>
      </c>
      <c r="X36" s="47"/>
      <c r="Y36" s="47">
        <f>Y32+Y33+Y26+Y22+Y14+Y9</f>
        <v>25.759999999999998</v>
      </c>
      <c r="Z36" s="6">
        <f>Z34 /12/Z35</f>
        <v>25.759999999999998</v>
      </c>
      <c r="AA36" s="6">
        <f t="shared" ref="AA36:AM36" si="96">AA34 /12/AA35</f>
        <v>25.759999999999998</v>
      </c>
      <c r="AB36" s="6">
        <f t="shared" si="96"/>
        <v>25.76</v>
      </c>
      <c r="AC36" s="6">
        <f t="shared" si="96"/>
        <v>25.76</v>
      </c>
      <c r="AD36" s="6">
        <f t="shared" si="96"/>
        <v>25.759999999999998</v>
      </c>
      <c r="AE36" s="6">
        <f t="shared" si="96"/>
        <v>25.759999999999998</v>
      </c>
      <c r="AF36" s="6">
        <f t="shared" si="96"/>
        <v>25.76</v>
      </c>
      <c r="AG36" s="6">
        <f t="shared" si="96"/>
        <v>25.76</v>
      </c>
      <c r="AH36" s="6">
        <f t="shared" si="96"/>
        <v>25.76</v>
      </c>
      <c r="AI36" s="6">
        <f t="shared" si="96"/>
        <v>25.759999999999998</v>
      </c>
      <c r="AJ36" s="6">
        <f t="shared" si="96"/>
        <v>25.76</v>
      </c>
      <c r="AK36" s="6">
        <f t="shared" si="96"/>
        <v>25.759999999999994</v>
      </c>
      <c r="AL36" s="6">
        <f t="shared" si="96"/>
        <v>25.759999999999998</v>
      </c>
      <c r="AM36" s="6">
        <f t="shared" si="96"/>
        <v>25.759999999999998</v>
      </c>
      <c r="AN36" s="37" t="s">
        <v>60</v>
      </c>
      <c r="AO36" s="29"/>
      <c r="AP36" s="29">
        <f>AP14+AP22+AP26+AP32+AP9+AP33</f>
        <v>23.08</v>
      </c>
      <c r="AQ36" s="6">
        <f>AQ34 /12/AQ35</f>
        <v>23.08</v>
      </c>
      <c r="AR36" s="6">
        <f t="shared" ref="AR36:BC36" si="97">AR34 /12/AR35</f>
        <v>23.080000000000002</v>
      </c>
      <c r="AS36" s="6">
        <f t="shared" si="97"/>
        <v>23.079999999999995</v>
      </c>
      <c r="AT36" s="6">
        <f t="shared" si="97"/>
        <v>23.08</v>
      </c>
      <c r="AU36" s="6">
        <f t="shared" si="97"/>
        <v>23.080000000000002</v>
      </c>
      <c r="AV36" s="6">
        <f t="shared" si="97"/>
        <v>23.079999999999995</v>
      </c>
      <c r="AW36" s="6">
        <f t="shared" si="97"/>
        <v>23.080000000000002</v>
      </c>
      <c r="AX36" s="6">
        <f t="shared" si="97"/>
        <v>23.08</v>
      </c>
      <c r="AY36" s="6">
        <f t="shared" si="97"/>
        <v>23.08</v>
      </c>
      <c r="AZ36" s="6">
        <f t="shared" si="97"/>
        <v>23.08</v>
      </c>
      <c r="BA36" s="6">
        <f t="shared" si="97"/>
        <v>23.08</v>
      </c>
      <c r="BB36" s="6">
        <f t="shared" si="97"/>
        <v>23.080000000000002</v>
      </c>
      <c r="BC36" s="6">
        <f t="shared" si="97"/>
        <v>23.08</v>
      </c>
      <c r="BD36" s="60"/>
      <c r="BE36" s="60"/>
      <c r="BF36" s="60"/>
    </row>
    <row r="37" spans="1:58" s="2" customFormat="1" ht="15.75" customHeight="1" x14ac:dyDescent="0.2">
      <c r="A37" s="8"/>
      <c r="B37" s="10"/>
      <c r="C37" s="10"/>
      <c r="D37" s="9"/>
      <c r="E37" s="9"/>
      <c r="F37" s="9"/>
      <c r="G37" s="9"/>
      <c r="H37" s="9"/>
    </row>
    <row r="38" spans="1:58" s="2" customFormat="1" ht="25.5" customHeight="1" x14ac:dyDescent="0.2">
      <c r="A38" s="8"/>
      <c r="B38" s="10"/>
      <c r="C38" s="10"/>
      <c r="D38" s="9"/>
      <c r="E38" s="9"/>
      <c r="F38" s="9"/>
      <c r="G38" s="9"/>
      <c r="H38" s="9"/>
    </row>
    <row r="39" spans="1:58" s="13" customFormat="1" ht="12.75" customHeight="1" x14ac:dyDescent="0.2">
      <c r="A39" s="22"/>
      <c r="B39" s="15"/>
      <c r="C39" s="15"/>
      <c r="D39" s="21"/>
      <c r="E39" s="21"/>
      <c r="F39" s="21"/>
      <c r="G39" s="21"/>
      <c r="H39" s="21"/>
    </row>
    <row r="40" spans="1:58" s="13" customFormat="1" ht="12.75" hidden="1" customHeight="1" x14ac:dyDescent="0.2">
      <c r="A40" s="22"/>
      <c r="B40" s="15"/>
      <c r="C40" s="15"/>
      <c r="D40" s="21"/>
      <c r="E40" s="21"/>
      <c r="F40" s="21"/>
      <c r="G40" s="21"/>
      <c r="H40" s="21"/>
    </row>
    <row r="41" spans="1:58" s="13" customFormat="1" x14ac:dyDescent="0.2">
      <c r="A41" s="22"/>
      <c r="B41" s="15"/>
      <c r="C41" s="15"/>
      <c r="D41" s="21"/>
      <c r="E41" s="21"/>
      <c r="F41" s="21"/>
      <c r="G41" s="21"/>
      <c r="H41" s="21"/>
    </row>
    <row r="42" spans="1:58" s="13" customFormat="1" x14ac:dyDescent="0.2">
      <c r="A42" s="22"/>
      <c r="B42" s="15"/>
      <c r="C42" s="15"/>
      <c r="D42" s="21"/>
      <c r="E42" s="21"/>
      <c r="F42" s="21"/>
      <c r="G42" s="21"/>
      <c r="H42" s="21"/>
    </row>
    <row r="43" spans="1:58" s="1" customFormat="1" x14ac:dyDescent="0.2">
      <c r="A43" s="22" t="s">
        <v>0</v>
      </c>
      <c r="B43" s="15"/>
      <c r="C43" s="15"/>
      <c r="D43" s="21"/>
      <c r="E43" s="21"/>
      <c r="F43" s="21"/>
      <c r="G43" s="21"/>
      <c r="H43" s="21"/>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row>
    <row r="44" spans="1:58" s="1" customFormat="1" x14ac:dyDescent="0.2">
      <c r="A44" s="22"/>
      <c r="B44" s="15"/>
      <c r="C44" s="15"/>
      <c r="D44" s="21"/>
      <c r="E44" s="21"/>
      <c r="F44" s="21"/>
      <c r="G44" s="21"/>
      <c r="H44" s="21"/>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sheetData>
  <mergeCells count="55">
    <mergeCell ref="AW6:AW7"/>
    <mergeCell ref="AX6:AX7"/>
    <mergeCell ref="AQ6:AQ7"/>
    <mergeCell ref="AP7:AP8"/>
    <mergeCell ref="AV6:AV7"/>
    <mergeCell ref="AN6:AN8"/>
    <mergeCell ref="AO6:AO8"/>
    <mergeCell ref="AI6:AI7"/>
    <mergeCell ref="AL6:AL7"/>
    <mergeCell ref="AM6:AM7"/>
    <mergeCell ref="AK6:AK7"/>
    <mergeCell ref="AR6:AR7"/>
    <mergeCell ref="AS6:AS7"/>
    <mergeCell ref="AT6:AT7"/>
    <mergeCell ref="AU6:AU7"/>
    <mergeCell ref="AG6:AG7"/>
    <mergeCell ref="AH6:AH7"/>
    <mergeCell ref="AJ6:AJ7"/>
    <mergeCell ref="U6:U7"/>
    <mergeCell ref="T7:T8"/>
    <mergeCell ref="W6:W8"/>
    <mergeCell ref="X6:X8"/>
    <mergeCell ref="Z6:Z7"/>
    <mergeCell ref="Y7:Y8"/>
    <mergeCell ref="P7:P8"/>
    <mergeCell ref="AF6:AF7"/>
    <mergeCell ref="R6:R8"/>
    <mergeCell ref="S6:S8"/>
    <mergeCell ref="M6:M7"/>
    <mergeCell ref="AA6:AA7"/>
    <mergeCell ref="AB6:AB7"/>
    <mergeCell ref="AC6:AC7"/>
    <mergeCell ref="AD6:AD7"/>
    <mergeCell ref="AE6:AE7"/>
    <mergeCell ref="V6:V7"/>
    <mergeCell ref="L6:L7"/>
    <mergeCell ref="K7:K8"/>
    <mergeCell ref="A6:A8"/>
    <mergeCell ref="C7:C8"/>
    <mergeCell ref="B6:B8"/>
    <mergeCell ref="D6:D7"/>
    <mergeCell ref="H6:H7"/>
    <mergeCell ref="I6:I8"/>
    <mergeCell ref="J6:J8"/>
    <mergeCell ref="E6:E7"/>
    <mergeCell ref="F6:F7"/>
    <mergeCell ref="G6:G7"/>
    <mergeCell ref="N6:N8"/>
    <mergeCell ref="O6:O8"/>
    <mergeCell ref="Q6:Q7"/>
    <mergeCell ref="AY6:AY7"/>
    <mergeCell ref="AZ6:AZ7"/>
    <mergeCell ref="BA6:BA7"/>
    <mergeCell ref="BB6:BB7"/>
    <mergeCell ref="BC6:BC7"/>
  </mergeCells>
  <pageMargins left="0.23622047244094491" right="0.11811023622047245" top="0.23622047244094491" bottom="0.19685039370078741" header="0.31496062992125984" footer="0.31496062992125984"/>
  <pageSetup paperSize="9" scale="51"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лот1</vt:lpstr>
      <vt:lpstr>Лист1</vt:lpstr>
      <vt:lpstr>лот1!Заголовки_для_печати</vt:lpstr>
      <vt:lpstr>лот1!Область_печати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 Александровна Шевченко</dc:creator>
  <cp:lastModifiedBy>Антонина Владимировна Никонова</cp:lastModifiedBy>
  <cp:lastPrinted>2016-10-03T08:03:42Z</cp:lastPrinted>
  <dcterms:created xsi:type="dcterms:W3CDTF">2013-04-24T10:34:01Z</dcterms:created>
  <dcterms:modified xsi:type="dcterms:W3CDTF">2018-03-01T12:18:25Z</dcterms:modified>
</cp:coreProperties>
</file>